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emota\Desktop\"/>
    </mc:Choice>
  </mc:AlternateContent>
  <xr:revisionPtr revIDLastSave="0" documentId="13_ncr:1_{3973CA91-AE24-4900-A664-5935576B1CD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6" l="1"/>
  <c r="I77" i="6"/>
  <c r="C18" i="6"/>
  <c r="C28" i="6"/>
  <c r="C54" i="6"/>
  <c r="C12" i="6"/>
  <c r="C72" i="6"/>
  <c r="B33" i="6"/>
  <c r="P85" i="6"/>
  <c r="L85" i="6"/>
  <c r="M85" i="6"/>
  <c r="N85" i="6"/>
  <c r="O85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9" i="6"/>
  <c r="P80" i="6"/>
  <c r="P81" i="6"/>
  <c r="P82" i="6"/>
  <c r="P83" i="6"/>
  <c r="P84" i="6"/>
  <c r="P12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I27" i="5"/>
  <c r="I17" i="5"/>
  <c r="I11" i="5"/>
  <c r="N11" i="5" s="1"/>
  <c r="I79" i="5"/>
  <c r="N79" i="5" s="1"/>
  <c r="I84" i="5"/>
  <c r="I12" i="5"/>
  <c r="J29" i="6" l="1"/>
  <c r="H11" i="5" l="1"/>
  <c r="J12" i="6" s="1"/>
  <c r="N80" i="5"/>
  <c r="N72" i="5"/>
  <c r="N58" i="5"/>
  <c r="N54" i="5"/>
  <c r="N38" i="5"/>
  <c r="N36" i="5"/>
  <c r="N34" i="5"/>
  <c r="N32" i="5"/>
  <c r="N30" i="5"/>
  <c r="N29" i="5"/>
  <c r="N28" i="5"/>
  <c r="N26" i="5"/>
  <c r="N25" i="5"/>
  <c r="N24" i="5"/>
  <c r="N23" i="5"/>
  <c r="N22" i="5"/>
  <c r="N21" i="5"/>
  <c r="N20" i="5"/>
  <c r="N19" i="5"/>
  <c r="N18" i="5"/>
  <c r="N16" i="5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30" i="6"/>
  <c r="J31" i="6"/>
  <c r="J32" i="6"/>
  <c r="J33" i="6"/>
  <c r="J34" i="6"/>
  <c r="J35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G71" i="5"/>
  <c r="H71" i="5"/>
  <c r="H79" i="5"/>
  <c r="H37" i="5"/>
  <c r="J38" i="6" s="1"/>
  <c r="K84" i="5"/>
  <c r="L84" i="5"/>
  <c r="H27" i="5"/>
  <c r="H17" i="5"/>
  <c r="J18" i="6" s="1"/>
  <c r="K85" i="6"/>
  <c r="J11" i="5"/>
  <c r="J84" i="5" s="1"/>
  <c r="K11" i="5"/>
  <c r="L11" i="5"/>
  <c r="M11" i="5"/>
  <c r="M84" i="5" s="1"/>
  <c r="J28" i="6" l="1"/>
  <c r="H84" i="5"/>
  <c r="J85" i="6" s="1"/>
  <c r="C19" i="6" l="1"/>
  <c r="C20" i="6" l="1"/>
  <c r="C23" i="6"/>
  <c r="I37" i="6"/>
  <c r="B13" i="6" l="1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G68" i="5"/>
  <c r="I69" i="6" s="1"/>
  <c r="G75" i="5"/>
  <c r="G82" i="5"/>
  <c r="I83" i="6" s="1"/>
  <c r="G37" i="5"/>
  <c r="I38" i="6" s="1"/>
  <c r="G79" i="5"/>
  <c r="I80" i="6" s="1"/>
  <c r="G12" i="5"/>
  <c r="G11" i="5" s="1"/>
  <c r="I12" i="6" s="1"/>
  <c r="G27" i="5"/>
  <c r="I28" i="6" s="1"/>
  <c r="G17" i="5"/>
  <c r="I18" i="6" s="1"/>
  <c r="F12" i="5"/>
  <c r="I76" i="6" l="1"/>
  <c r="G84" i="5"/>
  <c r="I85" i="6" s="1"/>
  <c r="I13" i="6"/>
  <c r="F11" i="5" l="1"/>
  <c r="F53" i="5"/>
  <c r="B84" i="5"/>
  <c r="D85" i="6" s="1"/>
  <c r="H13" i="6" l="1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70" i="6"/>
  <c r="H71" i="6"/>
  <c r="H73" i="6"/>
  <c r="H74" i="6"/>
  <c r="H75" i="6"/>
  <c r="H78" i="6"/>
  <c r="H79" i="6"/>
  <c r="H81" i="6"/>
  <c r="H82" i="6"/>
  <c r="H84" i="6"/>
  <c r="H12" i="6"/>
  <c r="F68" i="5"/>
  <c r="F63" i="5" s="1"/>
  <c r="H64" i="6" s="1"/>
  <c r="F82" i="5"/>
  <c r="H83" i="6" s="1"/>
  <c r="F79" i="5"/>
  <c r="H80" i="6" s="1"/>
  <c r="F76" i="5"/>
  <c r="F75" i="5" s="1"/>
  <c r="H76" i="6" s="1"/>
  <c r="F71" i="5"/>
  <c r="H72" i="6" s="1"/>
  <c r="F37" i="5"/>
  <c r="F27" i="5"/>
  <c r="H28" i="6" s="1"/>
  <c r="F17" i="5"/>
  <c r="H69" i="6" l="1"/>
  <c r="F84" i="5"/>
  <c r="H85" i="6" s="1"/>
  <c r="H77" i="6"/>
  <c r="H18" i="6"/>
  <c r="E12" i="5" l="1"/>
  <c r="E13" i="5"/>
  <c r="G82" i="6" l="1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8" i="6"/>
  <c r="G79" i="6"/>
  <c r="G81" i="6"/>
  <c r="G84" i="6"/>
  <c r="E82" i="5"/>
  <c r="G83" i="6" s="1"/>
  <c r="E79" i="5"/>
  <c r="G80" i="6" s="1"/>
  <c r="E76" i="5"/>
  <c r="E75" i="5" s="1"/>
  <c r="G76" i="6" s="1"/>
  <c r="E71" i="5"/>
  <c r="G72" i="6" s="1"/>
  <c r="E68" i="5"/>
  <c r="G69" i="6" s="1"/>
  <c r="E53" i="5"/>
  <c r="G54" i="6" s="1"/>
  <c r="E46" i="5"/>
  <c r="G47" i="6" s="1"/>
  <c r="E37" i="5"/>
  <c r="G38" i="6" s="1"/>
  <c r="E27" i="5"/>
  <c r="G28" i="6" s="1"/>
  <c r="E17" i="5"/>
  <c r="G18" i="6" s="1"/>
  <c r="E11" i="5"/>
  <c r="G77" i="6" l="1"/>
  <c r="E84" i="5"/>
  <c r="G85" i="6" s="1"/>
  <c r="E63" i="5"/>
  <c r="G64" i="6" s="1"/>
  <c r="G12" i="6"/>
  <c r="D46" i="5" l="1"/>
  <c r="F47" i="6" s="1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L39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11" i="5" s="1"/>
  <c r="D82" i="5"/>
  <c r="F83" i="6" s="1"/>
  <c r="D79" i="5"/>
  <c r="F80" i="6" s="1"/>
  <c r="D76" i="5"/>
  <c r="D75" i="5" s="1"/>
  <c r="F76" i="6" s="1"/>
  <c r="C76" i="5"/>
  <c r="D71" i="5"/>
  <c r="F72" i="6" s="1"/>
  <c r="D68" i="5"/>
  <c r="F69" i="6" s="1"/>
  <c r="D53" i="5"/>
  <c r="F54" i="6" s="1"/>
  <c r="D37" i="5"/>
  <c r="F38" i="6" s="1"/>
  <c r="D27" i="5"/>
  <c r="F28" i="6" s="1"/>
  <c r="D17" i="5"/>
  <c r="F18" i="6" s="1"/>
  <c r="D63" i="5" l="1"/>
  <c r="F64" i="6" s="1"/>
  <c r="F77" i="6"/>
  <c r="F12" i="6"/>
  <c r="F13" i="6"/>
  <c r="C75" i="5"/>
  <c r="E78" i="6"/>
  <c r="E79" i="6"/>
  <c r="D84" i="5" l="1"/>
  <c r="F85" i="6" s="1"/>
  <c r="C82" i="5"/>
  <c r="E83" i="6" s="1"/>
  <c r="E15" i="6"/>
  <c r="E16" i="6"/>
  <c r="E17" i="6"/>
  <c r="E19" i="6"/>
  <c r="E20" i="6"/>
  <c r="E21" i="6"/>
  <c r="E22" i="6"/>
  <c r="E23" i="6"/>
  <c r="E24" i="6"/>
  <c r="E25" i="6"/>
  <c r="E26" i="6"/>
  <c r="E27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5" i="6"/>
  <c r="E56" i="6"/>
  <c r="E57" i="6"/>
  <c r="E58" i="6"/>
  <c r="E59" i="6"/>
  <c r="E60" i="6"/>
  <c r="E61" i="6"/>
  <c r="E62" i="6"/>
  <c r="E63" i="6"/>
  <c r="E65" i="6"/>
  <c r="E66" i="6"/>
  <c r="E67" i="6"/>
  <c r="E68" i="6"/>
  <c r="E70" i="6"/>
  <c r="E71" i="6"/>
  <c r="E73" i="6"/>
  <c r="E74" i="6"/>
  <c r="E75" i="6"/>
  <c r="E76" i="6"/>
  <c r="E81" i="6"/>
  <c r="E82" i="6"/>
  <c r="E84" i="6"/>
  <c r="C12" i="5"/>
  <c r="N12" i="5" s="1"/>
  <c r="C13" i="5"/>
  <c r="N13" i="5" s="1"/>
  <c r="N14" i="5"/>
  <c r="N15" i="5"/>
  <c r="N31" i="5"/>
  <c r="N33" i="5"/>
  <c r="N35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5" i="5"/>
  <c r="N56" i="5"/>
  <c r="N57" i="5"/>
  <c r="N59" i="5"/>
  <c r="N60" i="5"/>
  <c r="N61" i="5"/>
  <c r="N62" i="5"/>
  <c r="N64" i="5"/>
  <c r="N65" i="5"/>
  <c r="N66" i="5"/>
  <c r="N67" i="5"/>
  <c r="N69" i="5"/>
  <c r="N70" i="5"/>
  <c r="N73" i="5"/>
  <c r="N74" i="5"/>
  <c r="N78" i="5"/>
  <c r="N81" i="5"/>
  <c r="N82" i="5"/>
  <c r="N83" i="5"/>
  <c r="C79" i="5"/>
  <c r="C71" i="5"/>
  <c r="C68" i="5"/>
  <c r="N68" i="5" s="1"/>
  <c r="C53" i="5"/>
  <c r="N53" i="5" s="1"/>
  <c r="C46" i="5"/>
  <c r="E47" i="6" s="1"/>
  <c r="C37" i="5"/>
  <c r="N37" i="5" s="1"/>
  <c r="C17" i="5"/>
  <c r="N17" i="5" s="1"/>
  <c r="C27" i="5"/>
  <c r="E72" i="6" l="1"/>
  <c r="N71" i="5"/>
  <c r="E28" i="6"/>
  <c r="N27" i="5"/>
  <c r="N84" i="5" s="1"/>
  <c r="E80" i="6"/>
  <c r="E18" i="6"/>
  <c r="E14" i="6"/>
  <c r="C11" i="5"/>
  <c r="E38" i="6"/>
  <c r="E54" i="6"/>
  <c r="C63" i="5"/>
  <c r="E69" i="6"/>
  <c r="N46" i="5"/>
  <c r="E13" i="6"/>
  <c r="E77" i="6"/>
  <c r="E12" i="6" l="1"/>
  <c r="C84" i="5"/>
  <c r="E85" i="6" s="1"/>
  <c r="E64" i="6"/>
  <c r="N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<sst xmlns="http://schemas.openxmlformats.org/spreadsheetml/2006/main" count="204" uniqueCount="103">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</sst>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165" fontId="15" fillId="0" borderId="0" xfId="0" applyNumberFormat="1" applyFont="1"/>
    <xf numFmtId="165" fontId="16" fillId="0" borderId="0" xfId="1" applyFont="1" applyFill="1"/>
    <xf numFmtId="169" fontId="21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168" fontId="13" fillId="0" borderId="0" xfId="0" applyNumberFormat="1" applyFont="1"/>
    <xf numFmtId="0" fontId="13" fillId="0" borderId="0" xfId="0" applyFont="1" applyAlignment="1">
      <alignment horizontal="center"/>
    </xf>
    <xf numFmtId="164" fontId="0" fillId="0" borderId="0" xfId="5" applyFont="1"/>
    <xf numFmtId="44" fontId="0" fillId="0" borderId="0" xfId="0" applyNumberFormat="1"/>
    <xf numFmtId="0" fontId="11" fillId="0" borderId="0" xfId="0" applyFont="1"/>
    <xf numFmtId="168" fontId="19" fillId="0" borderId="0" xfId="1" applyNumberFormat="1" applyFont="1" applyFill="1"/>
    <xf numFmtId="168" fontId="20" fillId="2" borderId="2" xfId="0" applyNumberFormat="1" applyFont="1" applyFill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7</xdr:col>
      <xdr:colOff>47485</xdr:colOff>
      <xdr:row>0</xdr:row>
      <xdr:rowOff>156043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93954" y="15604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1378744</xdr:colOff>
      <xdr:row>89</xdr:row>
      <xdr:rowOff>188119</xdr:rowOff>
    </xdr:from>
    <xdr:to>
      <xdr:col>0</xdr:col>
      <xdr:colOff>3345656</xdr:colOff>
      <xdr:row>90</xdr:row>
      <xdr:rowOff>11906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>
          <a:off x="1378744" y="17130713"/>
          <a:ext cx="1966912" cy="142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769144</xdr:colOff>
      <xdr:row>89</xdr:row>
      <xdr:rowOff>166687</xdr:rowOff>
    </xdr:from>
    <xdr:to>
      <xdr:col>6</xdr:col>
      <xdr:colOff>333375</xdr:colOff>
      <xdr:row>89</xdr:row>
      <xdr:rowOff>178593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7103269" y="17109281"/>
          <a:ext cx="2207419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7</xdr:col>
      <xdr:colOff>369294</xdr:colOff>
      <xdr:row>0</xdr:row>
      <xdr:rowOff>63500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74461" y="63500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1598083</xdr:colOff>
      <xdr:row>94</xdr:row>
      <xdr:rowOff>169333</xdr:rowOff>
    </xdr:from>
    <xdr:to>
      <xdr:col>0</xdr:col>
      <xdr:colOff>4074583</xdr:colOff>
      <xdr:row>94</xdr:row>
      <xdr:rowOff>179916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1598083" y="18510250"/>
          <a:ext cx="2476500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582083</xdr:colOff>
      <xdr:row>94</xdr:row>
      <xdr:rowOff>179916</xdr:rowOff>
    </xdr:from>
    <xdr:to>
      <xdr:col>8</xdr:col>
      <xdr:colOff>44980</xdr:colOff>
      <xdr:row>94</xdr:row>
      <xdr:rowOff>189178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>
          <a:off x="9874250" y="18520833"/>
          <a:ext cx="2680230" cy="92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94"/>
  <sheetViews>
    <sheetView topLeftCell="A28" zoomScale="80" zoomScaleNormal="80" workbookViewId="0">
      <selection activeCell="O77" sqref="O77"/>
    </sheetView>
  </sheetViews>
  <sheetFormatPr baseColWidth="10" defaultColWidth="11.5703125" defaultRowHeight="15" customHeight="1" x14ac:dyDescent="0.25"/>
  <cols>
    <col min="1" max="1" width="69" customWidth="1"/>
    <col min="2" max="3" width="13" bestFit="1" customWidth="1"/>
    <col min="4" max="4" width="13.5703125" bestFit="1" customWidth="1"/>
    <col min="5" max="5" width="13" bestFit="1" customWidth="1"/>
    <col min="6" max="6" width="13" style="1" bestFit="1" customWidth="1"/>
    <col min="7" max="8" width="13" bestFit="1" customWidth="1"/>
    <col min="9" max="9" width="15.28515625" customWidth="1"/>
    <col min="10" max="10" width="11" hidden="1" customWidth="1"/>
    <col min="11" max="11" width="8" hidden="1" customWidth="1"/>
    <col min="12" max="12" width="10.85546875" hidden="1" customWidth="1"/>
    <col min="13" max="13" width="10" hidden="1" customWidth="1"/>
    <col min="14" max="14" width="15.42578125" customWidth="1"/>
    <col min="15" max="15" width="14.5703125" bestFit="1" customWidth="1"/>
    <col min="16" max="16" width="25.28515625" customWidth="1"/>
    <col min="17" max="17" width="12.28515625" bestFit="1" customWidth="1"/>
  </cols>
  <sheetData>
    <row r="2" spans="1:16" ht="23.2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ht="18" customHeight="1" x14ac:dyDescent="0.25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15" customHeight="1" x14ac:dyDescent="0.25">
      <c r="A4" s="62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6" ht="15" customHeight="1" x14ac:dyDescent="0.25">
      <c r="A5" s="63" t="s">
        <v>100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ht="1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 ht="4.5" customHeight="1" x14ac:dyDescent="0.25"/>
    <row r="8" spans="1:16" ht="13.5" customHeight="1" x14ac:dyDescent="0.25">
      <c r="A8" s="64" t="s">
        <v>65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12"/>
    </row>
    <row r="9" spans="1:16" ht="15" customHeight="1" x14ac:dyDescent="0.25">
      <c r="A9" s="64"/>
      <c r="B9" s="2" t="s">
        <v>82</v>
      </c>
      <c r="C9" s="13" t="s">
        <v>83</v>
      </c>
      <c r="D9" s="13" t="s">
        <v>84</v>
      </c>
      <c r="E9" s="13" t="s">
        <v>85</v>
      </c>
      <c r="F9" s="50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51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 t="shared" ref="C11:H11" si="0">SUM(C12:C16)</f>
        <v>71623559.459999993</v>
      </c>
      <c r="D11" s="16">
        <f t="shared" si="0"/>
        <v>89117849.109999999</v>
      </c>
      <c r="E11" s="16">
        <f t="shared" si="0"/>
        <v>131512572.69</v>
      </c>
      <c r="F11" s="16">
        <f t="shared" si="0"/>
        <v>98270324.13000001</v>
      </c>
      <c r="G11" s="16">
        <f t="shared" si="0"/>
        <v>77845470.430000007</v>
      </c>
      <c r="H11" s="16">
        <f t="shared" si="0"/>
        <v>78162189.420000002</v>
      </c>
      <c r="I11" s="20">
        <f>SUM(I12:I16)</f>
        <v>80146644.689999998</v>
      </c>
      <c r="J11" s="16">
        <f t="shared" ref="J11:M11" si="1">SUM(J12:J16)</f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>SUM(B11:M11)</f>
        <v>693265419.72000003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5">
        <f>64952056.78+226677.45</f>
        <v>65178734.230000004</v>
      </c>
      <c r="F12" s="23">
        <f>72712916+979936.15</f>
        <v>73692852.150000006</v>
      </c>
      <c r="G12" s="23">
        <f>63050978.09+1031241.78</f>
        <v>64082219.870000005</v>
      </c>
      <c r="H12" s="23">
        <v>62073466.280000001</v>
      </c>
      <c r="I12" s="19">
        <f>63145158.25+495885.24</f>
        <v>63641043.490000002</v>
      </c>
      <c r="J12" s="18">
        <v>0</v>
      </c>
      <c r="K12" s="18">
        <v>0</v>
      </c>
      <c r="L12" s="18">
        <v>0</v>
      </c>
      <c r="M12" s="18">
        <v>0</v>
      </c>
      <c r="N12" s="18">
        <f>SUM(B12:M12)</f>
        <v>531170056.47000003</v>
      </c>
      <c r="O12" s="12"/>
    </row>
    <row r="13" spans="1:16" ht="15" customHeight="1" x14ac:dyDescent="0.25">
      <c r="A13" s="17" t="s">
        <v>3</v>
      </c>
      <c r="B13" s="18">
        <v>5038077.55</v>
      </c>
      <c r="C13" s="37">
        <f>4968746.82</f>
        <v>4968746.82</v>
      </c>
      <c r="D13" s="21">
        <v>5121610.6900000004</v>
      </c>
      <c r="E13" s="45">
        <f>56635795.61</f>
        <v>56635795.609999999</v>
      </c>
      <c r="F13" s="23">
        <v>7016335.4199999999</v>
      </c>
      <c r="G13" s="23">
        <v>4328196.87</v>
      </c>
      <c r="H13" s="23">
        <v>7015660.6500000004</v>
      </c>
      <c r="I13" s="21">
        <v>6916176.3099999996</v>
      </c>
      <c r="J13" s="21">
        <v>0</v>
      </c>
      <c r="K13" s="21">
        <v>0</v>
      </c>
      <c r="L13" s="21">
        <v>0</v>
      </c>
      <c r="M13" s="21">
        <v>0</v>
      </c>
      <c r="N13" s="18">
        <f>SUM(B13:M13)</f>
        <v>97040599.920000017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5"/>
      <c r="F14" s="23"/>
      <c r="G14" s="23">
        <v>0</v>
      </c>
      <c r="H14" s="23"/>
      <c r="I14" s="19"/>
      <c r="J14" s="12"/>
      <c r="K14" s="12"/>
      <c r="L14" s="12"/>
      <c r="M14" s="12"/>
      <c r="N14" s="16">
        <f t="shared" ref="N14:N74" si="2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5"/>
      <c r="F15" s="23"/>
      <c r="G15" s="23">
        <v>0</v>
      </c>
      <c r="H15" s="23"/>
      <c r="I15" s="19"/>
      <c r="J15" s="12"/>
      <c r="K15" s="12"/>
      <c r="L15" s="12"/>
      <c r="M15" s="12"/>
      <c r="N15" s="16">
        <f t="shared" si="2"/>
        <v>0</v>
      </c>
      <c r="O15" s="12"/>
      <c r="P15" s="41"/>
    </row>
    <row r="16" spans="1:16" ht="15" customHeight="1" x14ac:dyDescent="0.25">
      <c r="A16" s="17" t="s">
        <v>6</v>
      </c>
      <c r="B16" s="38">
        <v>0</v>
      </c>
      <c r="C16" s="38">
        <v>0</v>
      </c>
      <c r="D16" s="44">
        <v>9698042.8499999996</v>
      </c>
      <c r="E16" s="45">
        <v>9698042.8499999996</v>
      </c>
      <c r="F16" s="23">
        <v>17561136.559999999</v>
      </c>
      <c r="G16" s="23">
        <v>9435053.6899999995</v>
      </c>
      <c r="H16" s="23">
        <v>9073062.4900000002</v>
      </c>
      <c r="I16" s="19">
        <v>9589424.8900000006</v>
      </c>
      <c r="J16" s="12"/>
      <c r="K16" s="12"/>
      <c r="L16" s="12"/>
      <c r="M16" s="12"/>
      <c r="N16" s="16">
        <f t="shared" ref="N16:N30" si="3">SUM(B16:M16)</f>
        <v>65054763.329999998</v>
      </c>
      <c r="O16" s="12"/>
    </row>
    <row r="17" spans="1:15" ht="15" customHeight="1" x14ac:dyDescent="0.25">
      <c r="A17" s="15" t="s">
        <v>7</v>
      </c>
      <c r="B17" s="16">
        <v>35563901.430000007</v>
      </c>
      <c r="C17" s="16">
        <f t="shared" ref="C17:H17" si="4">SUM(C18:C26)</f>
        <v>17683115.91</v>
      </c>
      <c r="D17" s="16">
        <f t="shared" si="4"/>
        <v>94724378.61999999</v>
      </c>
      <c r="E17" s="16">
        <f t="shared" si="4"/>
        <v>13414113.98</v>
      </c>
      <c r="F17" s="16">
        <f t="shared" si="4"/>
        <v>29781799.599999998</v>
      </c>
      <c r="G17" s="16">
        <f t="shared" si="4"/>
        <v>37590462.759999998</v>
      </c>
      <c r="H17" s="16">
        <f t="shared" si="4"/>
        <v>42058292.719999999</v>
      </c>
      <c r="I17" s="16">
        <f>SUM(I18:I26)</f>
        <v>19417237.510000002</v>
      </c>
      <c r="J17" s="12"/>
      <c r="K17" s="12"/>
      <c r="L17" s="12"/>
      <c r="M17" s="12"/>
      <c r="N17" s="16">
        <f>SUM(B17:M17)</f>
        <v>290233302.52999997</v>
      </c>
      <c r="O17" s="12"/>
    </row>
    <row r="18" spans="1:15" ht="15" customHeight="1" x14ac:dyDescent="0.25">
      <c r="A18" s="17" t="s">
        <v>8</v>
      </c>
      <c r="B18" s="18">
        <v>0</v>
      </c>
      <c r="C18" s="18">
        <v>936191.67</v>
      </c>
      <c r="D18" s="45">
        <v>1773970.67</v>
      </c>
      <c r="E18" s="45">
        <v>1135872.26</v>
      </c>
      <c r="F18" s="23">
        <v>941218.89</v>
      </c>
      <c r="G18" s="23">
        <v>3747616.81</v>
      </c>
      <c r="H18" s="23">
        <v>77975.009999999995</v>
      </c>
      <c r="I18" s="19">
        <v>1741026.77</v>
      </c>
      <c r="J18" s="12"/>
      <c r="K18" s="12"/>
      <c r="L18" s="12"/>
      <c r="M18" s="12"/>
      <c r="N18" s="18">
        <f t="shared" si="3"/>
        <v>10353872.079999998</v>
      </c>
      <c r="O18" s="12"/>
    </row>
    <row r="19" spans="1:15" ht="15" customHeight="1" x14ac:dyDescent="0.25">
      <c r="A19" s="17" t="s">
        <v>9</v>
      </c>
      <c r="B19" s="18">
        <v>796000</v>
      </c>
      <c r="C19" s="18">
        <v>2906363.75</v>
      </c>
      <c r="D19" s="45">
        <v>1434176</v>
      </c>
      <c r="E19" s="45">
        <v>1134761.0900000001</v>
      </c>
      <c r="F19" s="23">
        <v>4262012.0199999996</v>
      </c>
      <c r="G19" s="23">
        <v>914152.12</v>
      </c>
      <c r="H19" s="23">
        <v>1953216.24</v>
      </c>
      <c r="I19" s="19">
        <v>214700</v>
      </c>
      <c r="J19" s="12"/>
      <c r="K19" s="12"/>
      <c r="L19" s="12"/>
      <c r="M19" s="12"/>
      <c r="N19" s="18">
        <f t="shared" si="3"/>
        <v>13615381.219999999</v>
      </c>
      <c r="O19" s="12"/>
    </row>
    <row r="20" spans="1:15" ht="15" customHeight="1" x14ac:dyDescent="0.25">
      <c r="A20" s="17" t="s">
        <v>10</v>
      </c>
      <c r="B20" s="18">
        <v>6882950</v>
      </c>
      <c r="C20" s="18">
        <v>7048500</v>
      </c>
      <c r="D20" s="45">
        <v>16424400</v>
      </c>
      <c r="E20" s="45">
        <v>4721000</v>
      </c>
      <c r="F20" s="23">
        <v>12169750</v>
      </c>
      <c r="G20" s="23">
        <v>6397750</v>
      </c>
      <c r="H20" s="23">
        <v>4122679.26</v>
      </c>
      <c r="I20" s="19">
        <v>11119578</v>
      </c>
      <c r="J20" s="12"/>
      <c r="K20" s="12"/>
      <c r="L20" s="12"/>
      <c r="M20" s="12"/>
      <c r="N20" s="18">
        <f t="shared" si="3"/>
        <v>68886607.25999999</v>
      </c>
      <c r="O20" s="12"/>
    </row>
    <row r="21" spans="1:15" ht="15" customHeight="1" x14ac:dyDescent="0.25">
      <c r="A21" s="17" t="s">
        <v>11</v>
      </c>
      <c r="B21" s="18">
        <v>27295041.34</v>
      </c>
      <c r="C21" s="18">
        <v>2448658.61</v>
      </c>
      <c r="D21" s="45">
        <v>62071296.020000003</v>
      </c>
      <c r="E21" s="45">
        <v>1912300</v>
      </c>
      <c r="F21" s="23">
        <v>6837420</v>
      </c>
      <c r="G21" s="23">
        <v>21700632.449999999</v>
      </c>
      <c r="H21" s="23">
        <v>35064073.590000004</v>
      </c>
      <c r="I21" s="19">
        <v>3554465.53</v>
      </c>
      <c r="J21" s="12"/>
      <c r="K21" s="12"/>
      <c r="L21" s="12"/>
      <c r="M21" s="12"/>
      <c r="N21" s="18">
        <f t="shared" si="3"/>
        <v>160883887.53999999</v>
      </c>
      <c r="O21" s="12"/>
    </row>
    <row r="22" spans="1:15" ht="15" customHeight="1" x14ac:dyDescent="0.25">
      <c r="A22" s="17" t="s">
        <v>12</v>
      </c>
      <c r="B22" s="18">
        <v>101277</v>
      </c>
      <c r="C22" s="18">
        <v>0</v>
      </c>
      <c r="D22" s="45">
        <v>67518</v>
      </c>
      <c r="E22" s="45"/>
      <c r="F22" s="23">
        <v>221746.97</v>
      </c>
      <c r="G22" s="23">
        <v>208037.38</v>
      </c>
      <c r="H22" s="23">
        <v>70893.899999999994</v>
      </c>
      <c r="I22" s="19">
        <v>74269.8</v>
      </c>
      <c r="J22" s="12"/>
      <c r="K22" s="12"/>
      <c r="L22" s="12"/>
      <c r="M22" s="12"/>
      <c r="N22" s="18">
        <f t="shared" si="3"/>
        <v>743743.05</v>
      </c>
      <c r="O22" s="12"/>
    </row>
    <row r="23" spans="1:15" ht="15" customHeight="1" x14ac:dyDescent="0.25">
      <c r="A23" s="17" t="s">
        <v>13</v>
      </c>
      <c r="B23" s="18">
        <v>0</v>
      </c>
      <c r="C23" s="18">
        <v>2673567.19</v>
      </c>
      <c r="D23" s="45">
        <v>2938577.52</v>
      </c>
      <c r="E23" s="45">
        <v>2600155.84</v>
      </c>
      <c r="F23" s="23">
        <v>4938013.57</v>
      </c>
      <c r="G23" s="23">
        <v>2995105.27</v>
      </c>
      <c r="H23" s="23">
        <v>0</v>
      </c>
      <c r="I23" s="19">
        <v>1490485.86</v>
      </c>
      <c r="J23" s="12"/>
      <c r="K23" s="12"/>
      <c r="L23" s="12"/>
      <c r="M23" s="12"/>
      <c r="N23" s="18">
        <f t="shared" si="3"/>
        <v>17635905.25</v>
      </c>
      <c r="O23" s="12"/>
    </row>
    <row r="24" spans="1:15" ht="15" customHeight="1" x14ac:dyDescent="0.25">
      <c r="A24" s="17" t="s">
        <v>14</v>
      </c>
      <c r="B24" s="18">
        <v>318.60000000000002</v>
      </c>
      <c r="C24" s="18">
        <v>129095.39</v>
      </c>
      <c r="D24" s="45">
        <v>457042.77</v>
      </c>
      <c r="E24" s="45"/>
      <c r="F24" s="23">
        <v>124974.15</v>
      </c>
      <c r="G24" s="23">
        <v>0</v>
      </c>
      <c r="H24" s="23">
        <v>62463.06</v>
      </c>
      <c r="I24" s="19">
        <v>65688.539999999994</v>
      </c>
      <c r="J24" s="12"/>
      <c r="K24" s="12"/>
      <c r="L24" s="12"/>
      <c r="M24" s="12"/>
      <c r="N24" s="18">
        <f t="shared" si="3"/>
        <v>839582.51</v>
      </c>
      <c r="O24" s="12"/>
    </row>
    <row r="25" spans="1:15" ht="15" customHeight="1" x14ac:dyDescent="0.25">
      <c r="A25" s="17" t="s">
        <v>15</v>
      </c>
      <c r="B25" s="18">
        <v>488314.49</v>
      </c>
      <c r="C25" s="18">
        <v>1540739.3</v>
      </c>
      <c r="D25" s="45">
        <v>9557397.6400000006</v>
      </c>
      <c r="E25" s="45">
        <v>1910024.79</v>
      </c>
      <c r="F25" s="23">
        <v>286664</v>
      </c>
      <c r="G25" s="23">
        <v>1627168.73</v>
      </c>
      <c r="H25" s="23">
        <v>706991.66</v>
      </c>
      <c r="I25" s="19">
        <v>1157023.01</v>
      </c>
      <c r="J25" s="12"/>
      <c r="K25" s="12"/>
      <c r="L25" s="12"/>
      <c r="M25" s="12"/>
      <c r="N25" s="18">
        <f t="shared" si="3"/>
        <v>17274323.620000001</v>
      </c>
      <c r="O25" s="12"/>
    </row>
    <row r="26" spans="1:15" ht="15" customHeight="1" x14ac:dyDescent="0.25">
      <c r="A26" s="17" t="s">
        <v>16</v>
      </c>
      <c r="B26" s="38">
        <v>0</v>
      </c>
      <c r="C26" s="18">
        <v>0</v>
      </c>
      <c r="D26" s="45"/>
      <c r="E26" s="21">
        <v>0</v>
      </c>
      <c r="F26" s="23"/>
      <c r="G26" s="23">
        <v>0</v>
      </c>
      <c r="H26" s="23"/>
      <c r="I26" s="19"/>
      <c r="J26" s="12"/>
      <c r="K26" s="12"/>
      <c r="L26" s="12"/>
      <c r="M26" s="12"/>
      <c r="N26" s="18">
        <f t="shared" si="3"/>
        <v>0</v>
      </c>
      <c r="O26" s="12"/>
    </row>
    <row r="27" spans="1:15" ht="15" customHeight="1" x14ac:dyDescent="0.25">
      <c r="A27" s="15" t="s">
        <v>17</v>
      </c>
      <c r="B27" s="16">
        <v>6710593.6000000006</v>
      </c>
      <c r="C27" s="16">
        <f t="shared" ref="C27:H27" si="5">SUM(C28:C36)</f>
        <v>30687458.090000004</v>
      </c>
      <c r="D27" s="46">
        <f t="shared" si="5"/>
        <v>60288595.099999994</v>
      </c>
      <c r="E27" s="46">
        <f t="shared" si="5"/>
        <v>13507171.59</v>
      </c>
      <c r="F27" s="16">
        <f t="shared" si="5"/>
        <v>96704986.010000005</v>
      </c>
      <c r="G27" s="16">
        <f t="shared" si="5"/>
        <v>104214344.14</v>
      </c>
      <c r="H27" s="16">
        <f t="shared" si="5"/>
        <v>137733975.12</v>
      </c>
      <c r="I27" s="16">
        <f>SUM(I28:I36)</f>
        <v>14642829.02</v>
      </c>
      <c r="J27" s="12"/>
      <c r="K27" s="12"/>
      <c r="L27" s="12"/>
      <c r="M27" s="12"/>
      <c r="N27" s="16">
        <f t="shared" si="3"/>
        <v>464489952.66999996</v>
      </c>
      <c r="O27" s="12"/>
    </row>
    <row r="28" spans="1:15" ht="15" customHeight="1" x14ac:dyDescent="0.25">
      <c r="A28" s="17" t="s">
        <v>18</v>
      </c>
      <c r="B28" s="18">
        <v>6680759.7000000002</v>
      </c>
      <c r="C28" s="18">
        <v>25452458.16</v>
      </c>
      <c r="D28" s="45">
        <v>58858247.189999998</v>
      </c>
      <c r="E28" s="45">
        <v>12647709.4</v>
      </c>
      <c r="F28" s="23">
        <v>96075256.579999998</v>
      </c>
      <c r="G28" s="23">
        <v>102883718.14</v>
      </c>
      <c r="H28" s="23">
        <v>135598545</v>
      </c>
      <c r="I28" s="19">
        <v>13297579.18</v>
      </c>
      <c r="J28" s="12"/>
      <c r="K28" s="12"/>
      <c r="L28" s="12"/>
      <c r="M28" s="12"/>
      <c r="N28" s="18">
        <f t="shared" si="3"/>
        <v>451494273.35000002</v>
      </c>
      <c r="O28" s="12"/>
    </row>
    <row r="29" spans="1:15" ht="15" customHeight="1" x14ac:dyDescent="0.25">
      <c r="A29" s="17" t="s">
        <v>19</v>
      </c>
      <c r="B29" s="18">
        <v>0</v>
      </c>
      <c r="C29" s="18">
        <v>0</v>
      </c>
      <c r="D29" s="45"/>
      <c r="E29" s="45"/>
      <c r="F29" s="23">
        <v>0</v>
      </c>
      <c r="G29" s="23">
        <v>551414</v>
      </c>
      <c r="H29" s="23">
        <v>159300</v>
      </c>
      <c r="I29" s="19">
        <v>277132.5</v>
      </c>
      <c r="J29" s="12"/>
      <c r="K29" s="12"/>
      <c r="L29" s="12"/>
      <c r="M29" s="12"/>
      <c r="N29" s="18">
        <f t="shared" si="3"/>
        <v>987846.5</v>
      </c>
      <c r="O29" s="12"/>
    </row>
    <row r="30" spans="1:15" ht="15" customHeight="1" x14ac:dyDescent="0.25">
      <c r="A30" s="17" t="s">
        <v>20</v>
      </c>
      <c r="B30" s="18">
        <v>0</v>
      </c>
      <c r="C30" s="18">
        <v>24308.76</v>
      </c>
      <c r="D30" s="45"/>
      <c r="E30" s="45"/>
      <c r="F30" s="23">
        <v>0</v>
      </c>
      <c r="G30" s="23">
        <v>0</v>
      </c>
      <c r="H30" s="23">
        <v>0</v>
      </c>
      <c r="I30" s="19">
        <v>2480</v>
      </c>
      <c r="J30" s="12"/>
      <c r="K30" s="12"/>
      <c r="L30" s="12"/>
      <c r="M30" s="12"/>
      <c r="N30" s="18">
        <f t="shared" si="3"/>
        <v>26788.76</v>
      </c>
      <c r="O30" s="12"/>
    </row>
    <row r="31" spans="1:15" ht="15" customHeight="1" x14ac:dyDescent="0.25">
      <c r="A31" s="17" t="s">
        <v>21</v>
      </c>
      <c r="B31" s="18">
        <v>0</v>
      </c>
      <c r="C31" s="18">
        <v>0</v>
      </c>
      <c r="D31" s="45"/>
      <c r="E31" s="45"/>
      <c r="F31" s="23">
        <v>0</v>
      </c>
      <c r="G31" s="23">
        <v>0</v>
      </c>
      <c r="H31" s="23">
        <v>0</v>
      </c>
      <c r="I31" s="19">
        <v>0</v>
      </c>
      <c r="J31" s="12"/>
      <c r="K31" s="12"/>
      <c r="L31" s="12"/>
      <c r="M31" s="12"/>
      <c r="N31" s="18">
        <f t="shared" si="2"/>
        <v>0</v>
      </c>
      <c r="O31" s="12"/>
    </row>
    <row r="32" spans="1:15" ht="15" customHeight="1" x14ac:dyDescent="0.25">
      <c r="A32" s="17" t="s">
        <v>22</v>
      </c>
      <c r="B32" s="18">
        <v>0</v>
      </c>
      <c r="C32" s="18">
        <v>996039.07</v>
      </c>
      <c r="D32" s="45"/>
      <c r="E32" s="45"/>
      <c r="F32" s="23">
        <v>209332.5</v>
      </c>
      <c r="G32" s="23">
        <v>0</v>
      </c>
      <c r="H32" s="23">
        <v>0</v>
      </c>
      <c r="I32" s="19">
        <v>0</v>
      </c>
      <c r="J32" s="12"/>
      <c r="K32" s="12"/>
      <c r="L32" s="12"/>
      <c r="M32" s="12"/>
      <c r="N32" s="18">
        <f>SUM(B32:M32)</f>
        <v>1205371.5699999998</v>
      </c>
      <c r="O32" s="12"/>
    </row>
    <row r="33" spans="1:15" ht="15" customHeight="1" x14ac:dyDescent="0.25">
      <c r="A33" s="17" t="s">
        <v>23</v>
      </c>
      <c r="B33" s="18">
        <v>0</v>
      </c>
      <c r="C33" s="18">
        <v>0</v>
      </c>
      <c r="D33" s="45"/>
      <c r="E33" s="45"/>
      <c r="F33" s="23"/>
      <c r="G33" s="23">
        <v>0</v>
      </c>
      <c r="H33" s="23"/>
      <c r="I33" s="19"/>
      <c r="J33" s="12"/>
      <c r="K33" s="12"/>
      <c r="L33" s="12"/>
      <c r="M33" s="12"/>
      <c r="N33" s="18">
        <f t="shared" si="2"/>
        <v>0</v>
      </c>
      <c r="O33" s="12"/>
    </row>
    <row r="34" spans="1:15" ht="15" customHeight="1" x14ac:dyDescent="0.25">
      <c r="A34" s="17" t="s">
        <v>24</v>
      </c>
      <c r="B34" s="18">
        <v>3000</v>
      </c>
      <c r="C34" s="18">
        <v>4069998.84</v>
      </c>
      <c r="D34" s="45">
        <v>1413580</v>
      </c>
      <c r="E34" s="45">
        <v>762550</v>
      </c>
      <c r="F34" s="23"/>
      <c r="G34" s="23">
        <v>709120</v>
      </c>
      <c r="H34" s="23">
        <v>1690160</v>
      </c>
      <c r="I34" s="19">
        <v>816677.36</v>
      </c>
      <c r="J34" s="12"/>
      <c r="K34" s="12"/>
      <c r="L34" s="12"/>
      <c r="M34" s="12"/>
      <c r="N34" s="18">
        <f>SUM(B34:M34)</f>
        <v>9465086.1999999993</v>
      </c>
      <c r="O34" s="12"/>
    </row>
    <row r="35" spans="1:15" ht="15" customHeight="1" x14ac:dyDescent="0.25">
      <c r="A35" s="17" t="s">
        <v>25</v>
      </c>
      <c r="B35" s="18">
        <v>0</v>
      </c>
      <c r="C35" s="18">
        <v>0</v>
      </c>
      <c r="D35" s="45"/>
      <c r="E35" s="45"/>
      <c r="F35" s="23"/>
      <c r="H35" s="23"/>
      <c r="I35" s="42"/>
      <c r="J35" s="12"/>
      <c r="K35" s="12"/>
      <c r="L35" s="12"/>
      <c r="M35" s="12"/>
      <c r="N35" s="18">
        <f t="shared" si="2"/>
        <v>0</v>
      </c>
      <c r="O35" s="12"/>
    </row>
    <row r="36" spans="1:15" ht="15" customHeight="1" x14ac:dyDescent="0.25">
      <c r="A36" s="17" t="s">
        <v>26</v>
      </c>
      <c r="B36" s="18">
        <v>26833.9</v>
      </c>
      <c r="C36" s="18">
        <v>144653.26</v>
      </c>
      <c r="D36" s="45">
        <v>16767.91</v>
      </c>
      <c r="E36" s="45">
        <v>96912.19</v>
      </c>
      <c r="F36" s="23">
        <v>420396.93</v>
      </c>
      <c r="G36" s="23">
        <v>70092</v>
      </c>
      <c r="H36" s="23">
        <v>285970.12</v>
      </c>
      <c r="I36" s="19">
        <v>248959.98</v>
      </c>
      <c r="J36" s="12"/>
      <c r="K36" s="12"/>
      <c r="L36" s="12"/>
      <c r="M36" s="12"/>
      <c r="N36" s="18">
        <f>SUM(B36:M36)</f>
        <v>1310586.29</v>
      </c>
      <c r="O36" s="12"/>
    </row>
    <row r="37" spans="1:15" ht="15" customHeight="1" x14ac:dyDescent="0.25">
      <c r="A37" s="15" t="s">
        <v>27</v>
      </c>
      <c r="B37" s="39">
        <v>0</v>
      </c>
      <c r="C37" s="16">
        <f t="shared" ref="C37:H37" si="6">SUM(C38:C45)</f>
        <v>0</v>
      </c>
      <c r="D37" s="46">
        <f t="shared" si="6"/>
        <v>1077859.8999999999</v>
      </c>
      <c r="E37" s="20">
        <f t="shared" si="6"/>
        <v>0</v>
      </c>
      <c r="F37" s="22">
        <f t="shared" si="6"/>
        <v>60000</v>
      </c>
      <c r="G37" s="22">
        <f t="shared" si="6"/>
        <v>0</v>
      </c>
      <c r="H37" s="22">
        <f t="shared" si="6"/>
        <v>250000</v>
      </c>
      <c r="I37" s="19"/>
      <c r="J37" s="12"/>
      <c r="K37" s="12"/>
      <c r="L37" s="12"/>
      <c r="M37" s="12"/>
      <c r="N37" s="16">
        <f>SUM(B37:M37)</f>
        <v>1387859.9</v>
      </c>
      <c r="O37" s="12"/>
    </row>
    <row r="38" spans="1:15" ht="15" customHeight="1" x14ac:dyDescent="0.25">
      <c r="A38" s="17" t="s">
        <v>28</v>
      </c>
      <c r="B38" s="18">
        <v>0</v>
      </c>
      <c r="C38" s="18">
        <v>0</v>
      </c>
      <c r="D38" s="45">
        <v>1077859.8999999999</v>
      </c>
      <c r="E38" s="12"/>
      <c r="F38" s="23">
        <v>60000</v>
      </c>
      <c r="G38" s="23">
        <v>0</v>
      </c>
      <c r="H38" s="23">
        <v>250000</v>
      </c>
      <c r="I38" s="19"/>
      <c r="J38" s="12"/>
      <c r="K38" s="12"/>
      <c r="L38" s="12"/>
      <c r="M38" s="12"/>
      <c r="N38" s="18">
        <f>SUM(B38:M38)</f>
        <v>1387859.9</v>
      </c>
      <c r="O38" s="12"/>
    </row>
    <row r="39" spans="1:15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23"/>
      <c r="G39" s="23">
        <v>0</v>
      </c>
      <c r="H39" s="23"/>
      <c r="I39" s="19"/>
      <c r="J39" s="12"/>
      <c r="K39" s="12"/>
      <c r="L39" s="12"/>
      <c r="M39" s="12"/>
      <c r="N39" s="16">
        <f t="shared" si="2"/>
        <v>0</v>
      </c>
      <c r="O39" s="12"/>
    </row>
    <row r="40" spans="1:15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23"/>
      <c r="G40" s="23">
        <v>0</v>
      </c>
      <c r="H40" s="23"/>
      <c r="I40" s="19"/>
      <c r="J40" s="12"/>
      <c r="K40" s="12"/>
      <c r="L40" s="12"/>
      <c r="M40" s="12"/>
      <c r="N40" s="16">
        <f t="shared" si="2"/>
        <v>0</v>
      </c>
      <c r="O40" s="12"/>
    </row>
    <row r="41" spans="1:15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23"/>
      <c r="G41" s="23">
        <v>0</v>
      </c>
      <c r="H41" s="23"/>
      <c r="I41" s="19"/>
      <c r="J41" s="12"/>
      <c r="K41" s="12"/>
      <c r="L41" s="12"/>
      <c r="M41" s="12"/>
      <c r="N41" s="16">
        <f t="shared" si="2"/>
        <v>0</v>
      </c>
      <c r="O41" s="12"/>
    </row>
    <row r="42" spans="1:15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23"/>
      <c r="G42" s="23">
        <v>0</v>
      </c>
      <c r="H42" s="23"/>
      <c r="I42" s="19"/>
      <c r="J42" s="12"/>
      <c r="K42" s="12"/>
      <c r="L42" s="12"/>
      <c r="M42" s="12"/>
      <c r="N42" s="16">
        <f t="shared" si="2"/>
        <v>0</v>
      </c>
      <c r="O42" s="12"/>
    </row>
    <row r="43" spans="1:15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23"/>
      <c r="G43" s="23">
        <v>0</v>
      </c>
      <c r="H43" s="23"/>
      <c r="I43" s="19"/>
      <c r="J43" s="12"/>
      <c r="K43" s="12"/>
      <c r="L43" s="12"/>
      <c r="M43" s="12"/>
      <c r="N43" s="16">
        <f t="shared" si="2"/>
        <v>0</v>
      </c>
      <c r="O43" s="12"/>
    </row>
    <row r="44" spans="1:15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23"/>
      <c r="G44" s="23">
        <v>0</v>
      </c>
      <c r="H44" s="23"/>
      <c r="I44" s="19"/>
      <c r="J44" s="12"/>
      <c r="K44" s="12"/>
      <c r="L44" s="12"/>
      <c r="M44" s="12"/>
      <c r="N44" s="16">
        <f t="shared" si="2"/>
        <v>0</v>
      </c>
      <c r="O44" s="12"/>
    </row>
    <row r="45" spans="1:15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23"/>
      <c r="G45" s="23">
        <v>0</v>
      </c>
      <c r="H45" s="23"/>
      <c r="I45" s="19"/>
      <c r="J45" s="12"/>
      <c r="K45" s="12"/>
      <c r="L45" s="12"/>
      <c r="M45" s="12"/>
      <c r="N45" s="16">
        <f t="shared" si="2"/>
        <v>0</v>
      </c>
      <c r="O45" s="12"/>
    </row>
    <row r="46" spans="1:15" ht="15" customHeight="1" x14ac:dyDescent="0.25">
      <c r="A46" s="15" t="s">
        <v>36</v>
      </c>
      <c r="B46" s="39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23"/>
      <c r="G46" s="12"/>
      <c r="H46" s="23"/>
      <c r="I46" s="19"/>
      <c r="J46" s="12"/>
      <c r="K46" s="12"/>
      <c r="L46" s="12"/>
      <c r="M46" s="12"/>
      <c r="N46" s="16">
        <f t="shared" si="2"/>
        <v>0</v>
      </c>
      <c r="O46" s="12"/>
    </row>
    <row r="47" spans="1:15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23"/>
      <c r="G47" s="22">
        <v>0</v>
      </c>
      <c r="H47" s="23"/>
      <c r="I47" s="19"/>
      <c r="J47" s="12"/>
      <c r="K47" s="12"/>
      <c r="L47" s="12"/>
      <c r="M47" s="12"/>
      <c r="N47" s="16">
        <f t="shared" si="2"/>
        <v>0</v>
      </c>
      <c r="O47" s="12"/>
    </row>
    <row r="48" spans="1:15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23"/>
      <c r="G48" s="22">
        <v>0</v>
      </c>
      <c r="H48" s="23"/>
      <c r="I48" s="19"/>
      <c r="J48" s="12"/>
      <c r="K48" s="12"/>
      <c r="L48" s="12"/>
      <c r="M48" s="12"/>
      <c r="N48" s="16">
        <f t="shared" si="2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23"/>
      <c r="G49" s="22">
        <v>0</v>
      </c>
      <c r="H49" s="23"/>
      <c r="I49" s="19"/>
      <c r="J49" s="12"/>
      <c r="K49" s="12"/>
      <c r="L49" s="12"/>
      <c r="M49" s="12"/>
      <c r="N49" s="16">
        <f t="shared" si="2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23"/>
      <c r="G50" s="22">
        <v>0</v>
      </c>
      <c r="H50" s="23"/>
      <c r="I50" s="19"/>
      <c r="J50" s="12"/>
      <c r="K50" s="12"/>
      <c r="L50" s="12"/>
      <c r="M50" s="12"/>
      <c r="N50" s="16">
        <f t="shared" si="2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23"/>
      <c r="G51" s="22">
        <v>0</v>
      </c>
      <c r="H51" s="23"/>
      <c r="I51" s="19"/>
      <c r="J51" s="12"/>
      <c r="K51" s="12"/>
      <c r="L51" s="12"/>
      <c r="M51" s="12"/>
      <c r="N51" s="16">
        <f t="shared" si="2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23"/>
      <c r="G52" s="22">
        <v>0</v>
      </c>
      <c r="H52" s="23"/>
      <c r="I52" s="19"/>
      <c r="J52" s="12"/>
      <c r="K52" s="12"/>
      <c r="L52" s="12"/>
      <c r="M52" s="12"/>
      <c r="N52" s="16">
        <f t="shared" si="2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22">
        <f>SUM(F54:F62)</f>
        <v>53749</v>
      </c>
      <c r="G53" s="12"/>
      <c r="H53" s="23"/>
      <c r="I53" s="19"/>
      <c r="J53" s="12"/>
      <c r="K53" s="12"/>
      <c r="L53" s="12"/>
      <c r="M53" s="12"/>
      <c r="N53" s="16">
        <f>SUM(B53:M53)</f>
        <v>247205.25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19"/>
      <c r="E54" s="19"/>
      <c r="F54" s="19">
        <v>0</v>
      </c>
      <c r="G54" s="22">
        <v>0</v>
      </c>
      <c r="H54" s="23"/>
      <c r="I54" s="19"/>
      <c r="J54" s="12"/>
      <c r="K54" s="12"/>
      <c r="L54" s="12"/>
      <c r="M54" s="12"/>
      <c r="N54" s="18">
        <f>SUM(B54:M54)</f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19"/>
      <c r="E55" s="19"/>
      <c r="F55" s="19">
        <v>0</v>
      </c>
      <c r="G55" s="22">
        <v>0</v>
      </c>
      <c r="H55" s="23"/>
      <c r="I55" s="19"/>
      <c r="J55" s="12"/>
      <c r="K55" s="12"/>
      <c r="L55" s="12"/>
      <c r="M55" s="12"/>
      <c r="N55" s="18">
        <f t="shared" si="2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19"/>
      <c r="E56" s="19"/>
      <c r="F56" s="19">
        <v>0</v>
      </c>
      <c r="G56" s="22">
        <v>0</v>
      </c>
      <c r="H56" s="23"/>
      <c r="I56" s="19"/>
      <c r="J56" s="12"/>
      <c r="K56" s="12"/>
      <c r="L56" s="12"/>
      <c r="M56" s="12"/>
      <c r="N56" s="18">
        <f t="shared" si="2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19"/>
      <c r="E57" s="19"/>
      <c r="F57" s="19">
        <v>0</v>
      </c>
      <c r="G57" s="22">
        <v>0</v>
      </c>
      <c r="H57" s="23"/>
      <c r="I57" s="19"/>
      <c r="J57" s="12"/>
      <c r="K57" s="12"/>
      <c r="L57" s="12"/>
      <c r="M57" s="12"/>
      <c r="N57" s="18">
        <f t="shared" si="2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5"/>
      <c r="E58" s="12"/>
      <c r="F58" s="23">
        <v>53749</v>
      </c>
      <c r="G58" s="22">
        <v>0</v>
      </c>
      <c r="H58" s="23"/>
      <c r="I58" s="19"/>
      <c r="J58" s="12"/>
      <c r="K58" s="12"/>
      <c r="L58" s="12"/>
      <c r="M58" s="12"/>
      <c r="N58" s="18">
        <f>SUM(B58:M58)</f>
        <v>53749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5"/>
      <c r="E59" s="12"/>
      <c r="F59" s="23">
        <v>0</v>
      </c>
      <c r="G59" s="22">
        <v>0</v>
      </c>
      <c r="H59" s="23"/>
      <c r="I59" s="19"/>
      <c r="J59" s="12"/>
      <c r="K59" s="12"/>
      <c r="L59" s="12"/>
      <c r="M59" s="12"/>
      <c r="N59" s="18">
        <f t="shared" si="2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5"/>
      <c r="E60" s="12"/>
      <c r="F60" s="23">
        <v>0</v>
      </c>
      <c r="G60" s="22">
        <v>0</v>
      </c>
      <c r="H60" s="23"/>
      <c r="I60" s="19"/>
      <c r="J60" s="12"/>
      <c r="K60" s="12"/>
      <c r="L60" s="12"/>
      <c r="M60" s="12"/>
      <c r="N60" s="18">
        <f t="shared" si="2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5"/>
      <c r="E61" s="12"/>
      <c r="F61" s="23">
        <v>0</v>
      </c>
      <c r="G61" s="22">
        <v>0</v>
      </c>
      <c r="H61" s="23"/>
      <c r="I61" s="19"/>
      <c r="J61" s="12"/>
      <c r="K61" s="12"/>
      <c r="L61" s="12"/>
      <c r="M61" s="12"/>
      <c r="N61" s="18">
        <f t="shared" si="2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5"/>
      <c r="E62" s="12"/>
      <c r="F62" s="23">
        <v>0</v>
      </c>
      <c r="G62" s="22">
        <v>0</v>
      </c>
      <c r="H62" s="23"/>
      <c r="I62" s="19"/>
      <c r="J62" s="12"/>
      <c r="K62" s="12"/>
      <c r="L62" s="12"/>
      <c r="M62" s="12"/>
      <c r="N62" s="18">
        <f t="shared" si="2"/>
        <v>0</v>
      </c>
      <c r="O62" s="12"/>
    </row>
    <row r="63" spans="1:15" ht="15" customHeight="1" x14ac:dyDescent="0.25">
      <c r="A63" s="15" t="s">
        <v>53</v>
      </c>
      <c r="B63" s="39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22">
        <f>SUM(F64:F70)</f>
        <v>0</v>
      </c>
      <c r="G63" s="22"/>
      <c r="H63" s="23"/>
      <c r="I63" s="19"/>
      <c r="J63" s="12"/>
      <c r="K63" s="12"/>
      <c r="L63" s="12"/>
      <c r="M63" s="12"/>
      <c r="N63" s="16">
        <f t="shared" si="2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23"/>
      <c r="G64" s="22">
        <v>0</v>
      </c>
      <c r="H64" s="23"/>
      <c r="I64" s="19"/>
      <c r="J64" s="12"/>
      <c r="K64" s="12"/>
      <c r="L64" s="12"/>
      <c r="M64" s="12"/>
      <c r="N64" s="18">
        <f t="shared" si="2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23"/>
      <c r="G65" s="22">
        <v>0</v>
      </c>
      <c r="H65" s="23"/>
      <c r="I65" s="19"/>
      <c r="J65" s="12"/>
      <c r="K65" s="12"/>
      <c r="L65" s="12"/>
      <c r="M65" s="12"/>
      <c r="N65" s="18">
        <f t="shared" si="2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23"/>
      <c r="G66" s="22">
        <v>0</v>
      </c>
      <c r="H66" s="23"/>
      <c r="I66" s="19"/>
      <c r="J66" s="12"/>
      <c r="K66" s="12"/>
      <c r="L66" s="12"/>
      <c r="M66" s="12"/>
      <c r="N66" s="18">
        <f t="shared" si="2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23"/>
      <c r="G67" s="22">
        <v>0</v>
      </c>
      <c r="H67" s="23"/>
      <c r="I67" s="19"/>
      <c r="J67" s="12"/>
      <c r="K67" s="12"/>
      <c r="L67" s="12"/>
      <c r="M67" s="12"/>
      <c r="N67" s="18">
        <f t="shared" si="2"/>
        <v>0</v>
      </c>
      <c r="O67" s="12"/>
    </row>
    <row r="68" spans="1:17" ht="15" customHeight="1" x14ac:dyDescent="0.25">
      <c r="A68" s="15" t="s">
        <v>57</v>
      </c>
      <c r="B68" s="39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22">
        <f>SUM(F69:F70)</f>
        <v>0</v>
      </c>
      <c r="G68" s="22">
        <f>SUM(G69:G70)</f>
        <v>0</v>
      </c>
      <c r="H68" s="23"/>
      <c r="I68" s="19"/>
      <c r="J68" s="12"/>
      <c r="K68" s="12"/>
      <c r="L68" s="12"/>
      <c r="M68" s="12"/>
      <c r="N68" s="16">
        <f t="shared" si="2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23"/>
      <c r="G69" s="23">
        <v>0</v>
      </c>
      <c r="H69" s="23"/>
      <c r="I69" s="19"/>
      <c r="J69" s="12"/>
      <c r="K69" s="12"/>
      <c r="L69" s="12"/>
      <c r="M69" s="12"/>
      <c r="N69" s="18">
        <f t="shared" si="2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23"/>
      <c r="G70" s="23">
        <v>0</v>
      </c>
      <c r="H70" s="23"/>
      <c r="I70" s="19"/>
      <c r="J70" s="12"/>
      <c r="K70" s="12"/>
      <c r="L70" s="12"/>
      <c r="M70" s="12"/>
      <c r="N70" s="18">
        <f t="shared" si="2"/>
        <v>0</v>
      </c>
      <c r="O70" s="12"/>
    </row>
    <row r="71" spans="1:17" ht="15" customHeight="1" x14ac:dyDescent="0.25">
      <c r="A71" s="15" t="s">
        <v>60</v>
      </c>
      <c r="B71" s="39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22">
        <f>SUM(F72:F74)</f>
        <v>942845.92</v>
      </c>
      <c r="G71" s="22">
        <f t="shared" ref="G71:H71" si="7">SUM(G72:G74)</f>
        <v>0</v>
      </c>
      <c r="H71" s="22">
        <f t="shared" si="7"/>
        <v>287617.33</v>
      </c>
      <c r="I71" s="19"/>
      <c r="J71" s="12"/>
      <c r="K71" s="12"/>
      <c r="L71" s="12"/>
      <c r="M71" s="12"/>
      <c r="N71" s="16">
        <f>SUM(B71:M71)</f>
        <v>1230463.25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5"/>
      <c r="E72" s="12"/>
      <c r="F72" s="23">
        <v>942845.92</v>
      </c>
      <c r="G72" s="23">
        <v>0</v>
      </c>
      <c r="H72" s="23">
        <v>287617.33</v>
      </c>
      <c r="I72" s="19"/>
      <c r="J72" s="12"/>
      <c r="K72" s="12"/>
      <c r="L72" s="12"/>
      <c r="M72" s="12"/>
      <c r="N72" s="18">
        <f>SUM(B72:M72)</f>
        <v>1230463.25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5"/>
      <c r="E73" s="12"/>
      <c r="F73" s="23"/>
      <c r="G73" s="23">
        <v>0</v>
      </c>
      <c r="H73" s="23"/>
      <c r="I73" s="19"/>
      <c r="J73" s="12"/>
      <c r="K73" s="12"/>
      <c r="L73" s="12"/>
      <c r="M73" s="12"/>
      <c r="N73" s="16">
        <f t="shared" si="2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5"/>
      <c r="E74" s="12"/>
      <c r="F74" s="23"/>
      <c r="G74" s="23">
        <v>0</v>
      </c>
      <c r="H74" s="23"/>
      <c r="I74" s="19"/>
      <c r="J74" s="12"/>
      <c r="K74" s="12"/>
      <c r="L74" s="12"/>
      <c r="M74" s="12"/>
      <c r="N74" s="16">
        <f t="shared" si="2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6">
        <f>D76</f>
        <v>43738822</v>
      </c>
      <c r="E75" s="20">
        <f>E76</f>
        <v>0</v>
      </c>
      <c r="F75" s="22">
        <f>F76</f>
        <v>73361692.329999998</v>
      </c>
      <c r="G75" s="22">
        <f>G76</f>
        <v>45653281.390000001</v>
      </c>
      <c r="H75" s="23"/>
      <c r="I75" s="19"/>
      <c r="J75" s="12"/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6">
        <f>SUM(D77:D78)</f>
        <v>43738822</v>
      </c>
      <c r="E76" s="20">
        <f>SUM(E77:E78)</f>
        <v>0</v>
      </c>
      <c r="F76" s="22">
        <f>SUM(F77:F78)</f>
        <v>73361692.329999998</v>
      </c>
      <c r="G76" s="22">
        <v>45653281.390000001</v>
      </c>
      <c r="H76" s="23"/>
      <c r="I76" s="19"/>
      <c r="J76" s="12"/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5">
        <v>43738822</v>
      </c>
      <c r="E77" s="12"/>
      <c r="F77" s="23">
        <v>73361692.329999998</v>
      </c>
      <c r="G77" s="23">
        <v>0</v>
      </c>
      <c r="H77" s="23"/>
      <c r="I77" s="19"/>
      <c r="J77" s="12"/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5"/>
      <c r="E78" s="12"/>
      <c r="F78" s="23"/>
      <c r="G78" s="23">
        <v>0</v>
      </c>
      <c r="H78" s="23"/>
      <c r="I78" s="19"/>
      <c r="J78" s="12"/>
      <c r="K78" s="12"/>
      <c r="L78" s="12"/>
      <c r="M78" s="12"/>
      <c r="N78" s="18">
        <f t="shared" ref="N78:N83" si="8">SUM(B78:M78)</f>
        <v>0</v>
      </c>
      <c r="O78" s="12"/>
      <c r="P78" s="42"/>
    </row>
    <row r="79" spans="1:17" ht="15" customHeight="1" x14ac:dyDescent="0.25">
      <c r="A79" s="15" t="s">
        <v>70</v>
      </c>
      <c r="B79" s="16">
        <v>23000000</v>
      </c>
      <c r="C79" s="16">
        <f t="shared" ref="C79:I79" si="9">SUM(C80:C81)</f>
        <v>0</v>
      </c>
      <c r="D79" s="46">
        <f t="shared" si="9"/>
        <v>23951961.530000001</v>
      </c>
      <c r="E79" s="46">
        <f t="shared" si="9"/>
        <v>20000000</v>
      </c>
      <c r="F79" s="16">
        <f t="shared" si="9"/>
        <v>44491516.200000003</v>
      </c>
      <c r="G79" s="16">
        <f t="shared" si="9"/>
        <v>2181857.4700000002</v>
      </c>
      <c r="H79" s="22">
        <f t="shared" si="9"/>
        <v>30000000</v>
      </c>
      <c r="I79" s="22">
        <f t="shared" si="9"/>
        <v>566313.73</v>
      </c>
      <c r="J79" s="12"/>
      <c r="K79" s="12"/>
      <c r="L79" s="12"/>
      <c r="M79" s="12"/>
      <c r="N79" s="16">
        <f>SUM(B79:M79)</f>
        <v>144191648.92999998</v>
      </c>
      <c r="O79" s="12"/>
      <c r="P79" s="42"/>
      <c r="Q79" s="40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5">
        <v>23951961.530000001</v>
      </c>
      <c r="E80" s="45">
        <v>20000000</v>
      </c>
      <c r="F80" s="23">
        <v>44491516.200000003</v>
      </c>
      <c r="G80" s="23">
        <v>2181857.4700000002</v>
      </c>
      <c r="H80" s="23">
        <v>30000000</v>
      </c>
      <c r="I80" s="23">
        <v>566313.73</v>
      </c>
      <c r="J80" s="12"/>
      <c r="K80" s="12"/>
      <c r="L80" s="12"/>
      <c r="M80" s="12"/>
      <c r="N80" s="18">
        <f>SUM(B80:M80)</f>
        <v>144191648.92999998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5"/>
      <c r="E81" s="12"/>
      <c r="F81" s="23"/>
      <c r="G81" s="23">
        <v>0</v>
      </c>
      <c r="H81" s="23"/>
      <c r="I81" s="19"/>
      <c r="J81" s="12"/>
      <c r="K81" s="12"/>
      <c r="L81" s="12"/>
      <c r="M81" s="12"/>
      <c r="N81" s="18">
        <f t="shared" si="8"/>
        <v>0</v>
      </c>
      <c r="O81" s="12"/>
      <c r="P81" s="40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22">
        <f>SUM(F83)</f>
        <v>0</v>
      </c>
      <c r="G82" s="22">
        <f>SUM(G83)</f>
        <v>0</v>
      </c>
      <c r="H82" s="23"/>
      <c r="I82" s="19"/>
      <c r="J82" s="12"/>
      <c r="K82" s="12"/>
      <c r="L82" s="12"/>
      <c r="M82" s="12"/>
      <c r="N82" s="16">
        <f t="shared" si="8"/>
        <v>0</v>
      </c>
      <c r="O82" s="12"/>
      <c r="P82" s="41"/>
    </row>
    <row r="83" spans="1:17" ht="15" customHeight="1" x14ac:dyDescent="0.25">
      <c r="A83" s="17" t="s">
        <v>74</v>
      </c>
      <c r="B83" s="19">
        <v>0</v>
      </c>
      <c r="C83" s="12"/>
      <c r="D83" s="45"/>
      <c r="E83" s="12"/>
      <c r="F83" s="23"/>
      <c r="G83" s="23">
        <v>0</v>
      </c>
      <c r="H83" s="23"/>
      <c r="I83" s="19"/>
      <c r="J83" s="12"/>
      <c r="K83" s="12"/>
      <c r="L83" s="12"/>
      <c r="M83" s="12"/>
      <c r="N83" s="18">
        <f t="shared" si="8"/>
        <v>0</v>
      </c>
      <c r="O83" s="12"/>
    </row>
    <row r="84" spans="1:17" ht="15" customHeight="1" x14ac:dyDescent="0.25">
      <c r="A84" s="29" t="s">
        <v>64</v>
      </c>
      <c r="B84" s="24">
        <f>+B79+B75+B53+B46+B37+B27+B17+B11</f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58">
        <f>F11+F17+F27+F37+F46+F53+F63+F68+F71+F82+F75+F80</f>
        <v>343666913.19</v>
      </c>
      <c r="G84" s="24">
        <f>G11+G17+G27+G37+G46+G53+G63+G68+G71+G82+G75+G80</f>
        <v>267485416.18999997</v>
      </c>
      <c r="H84" s="24">
        <f t="shared" ref="H84:M84" si="10">H11+H17+H27+H37+H46+H53+H63+H68+H71+H82+H75+H80</f>
        <v>288492074.59000003</v>
      </c>
      <c r="I84" s="24">
        <f>+I12+I13+I16+I18+I19+I20+I21+I22+I23+I24+I25+I28+I29+I30+I34+I36+I80</f>
        <v>114773024.95</v>
      </c>
      <c r="J84" s="24">
        <f t="shared" si="10"/>
        <v>0</v>
      </c>
      <c r="K84" s="24">
        <f t="shared" si="10"/>
        <v>0</v>
      </c>
      <c r="L84" s="24">
        <f t="shared" si="10"/>
        <v>0</v>
      </c>
      <c r="M84" s="24">
        <f t="shared" si="10"/>
        <v>0</v>
      </c>
      <c r="N84" s="24">
        <f>N11+N17+N27+N53+N71+N80+N37</f>
        <v>1595045852.2500002</v>
      </c>
      <c r="O84" s="12"/>
      <c r="P84" s="41"/>
    </row>
    <row r="85" spans="1:17" ht="15" customHeight="1" x14ac:dyDescent="0.25">
      <c r="A85" s="36" t="s">
        <v>102</v>
      </c>
      <c r="B85" s="18"/>
      <c r="C85" s="12"/>
      <c r="D85" s="12"/>
      <c r="E85" s="12"/>
      <c r="F85" s="18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2"/>
      <c r="C86" s="12"/>
      <c r="D86" s="12"/>
      <c r="E86" s="12"/>
      <c r="F86" s="18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59" t="s">
        <v>95</v>
      </c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19"/>
    </row>
    <row r="88" spans="1:17" ht="15" customHeight="1" x14ac:dyDescent="0.25">
      <c r="A88" s="26"/>
      <c r="B88" s="12"/>
      <c r="C88" s="12"/>
      <c r="D88" s="12"/>
      <c r="E88" s="12"/>
      <c r="F88" s="18"/>
      <c r="G88" s="27"/>
      <c r="H88" s="27"/>
      <c r="I88" s="27"/>
      <c r="J88" s="27"/>
      <c r="K88" s="27"/>
      <c r="L88" s="27"/>
      <c r="M88" s="27"/>
      <c r="N88" s="12"/>
      <c r="O88" s="18"/>
      <c r="P88" s="1"/>
    </row>
    <row r="89" spans="1:17" ht="15" customHeight="1" x14ac:dyDescent="0.25">
      <c r="A89" s="26"/>
      <c r="B89" s="12"/>
      <c r="C89" s="12"/>
      <c r="D89" s="12"/>
      <c r="E89" s="12"/>
      <c r="F89" s="18"/>
      <c r="G89" s="27"/>
      <c r="H89" s="27"/>
      <c r="I89" s="27"/>
      <c r="J89" s="27"/>
      <c r="K89" s="27"/>
      <c r="L89" s="27"/>
      <c r="M89" s="27"/>
      <c r="N89" s="12"/>
      <c r="O89" s="12"/>
    </row>
    <row r="90" spans="1:17" ht="15" customHeight="1" x14ac:dyDescent="0.25">
      <c r="A90" s="49" t="s">
        <v>97</v>
      </c>
      <c r="B90" s="71" t="s">
        <v>101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12"/>
    </row>
    <row r="91" spans="1:17" ht="15" customHeight="1" x14ac:dyDescent="0.25">
      <c r="A91" s="28" t="s">
        <v>98</v>
      </c>
      <c r="B91" s="70" t="s">
        <v>99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12"/>
    </row>
    <row r="92" spans="1:17" ht="15" customHeight="1" x14ac:dyDescent="0.25">
      <c r="C92" s="68"/>
      <c r="D92" s="68"/>
      <c r="E92" s="68"/>
      <c r="F92" s="68"/>
      <c r="G92" s="68"/>
      <c r="H92" s="68"/>
      <c r="I92" s="68"/>
      <c r="J92" s="68"/>
    </row>
    <row r="93" spans="1:17" ht="15" customHeight="1" x14ac:dyDescent="0.25">
      <c r="B93" s="1"/>
      <c r="C93" s="43"/>
      <c r="D93" s="43"/>
      <c r="E93" s="43"/>
      <c r="F93" s="52"/>
      <c r="G93" s="7"/>
      <c r="H93" s="7"/>
      <c r="I93" s="7"/>
      <c r="J93" s="7"/>
    </row>
    <row r="94" spans="1:17" ht="15" customHeight="1" x14ac:dyDescent="0.25">
      <c r="A94" s="9"/>
      <c r="C94" s="69"/>
      <c r="D94" s="69"/>
      <c r="E94" s="69"/>
      <c r="F94" s="68"/>
      <c r="G94" s="68"/>
      <c r="H94" s="68"/>
      <c r="I94" s="68"/>
      <c r="J94" s="68"/>
      <c r="K94" s="68"/>
      <c r="L94" s="68"/>
      <c r="M94" s="68"/>
    </row>
  </sheetData>
  <mergeCells count="13">
    <mergeCell ref="C92:J92"/>
    <mergeCell ref="C94:E94"/>
    <mergeCell ref="F94:M94"/>
    <mergeCell ref="B91:N91"/>
    <mergeCell ref="B90:N90"/>
    <mergeCell ref="B87:N87"/>
    <mergeCell ref="A2:N2"/>
    <mergeCell ref="A3:N3"/>
    <mergeCell ref="A4:N4"/>
    <mergeCell ref="A5:N5"/>
    <mergeCell ref="A6:N6"/>
    <mergeCell ref="A8:A9"/>
    <mergeCell ref="B8:N8"/>
  </mergeCells>
  <printOptions horizontalCentered="1" verticalCentered="1"/>
  <pageMargins left="0.31496062992125984" right="0.31496062992125984" top="0.19685039370078741" bottom="0" header="0.31496062992125984" footer="0"/>
  <pageSetup scale="5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6"/>
  <sheetViews>
    <sheetView tabSelected="1" topLeftCell="A16" zoomScale="90" zoomScaleNormal="90" workbookViewId="0">
      <selection activeCell="I68" sqref="I68"/>
    </sheetView>
  </sheetViews>
  <sheetFormatPr baseColWidth="10" defaultColWidth="11.42578125" defaultRowHeight="15" customHeight="1" x14ac:dyDescent="0.25"/>
  <cols>
    <col min="1" max="1" width="82.85546875" customWidth="1"/>
    <col min="2" max="2" width="18.85546875" customWidth="1"/>
    <col min="3" max="3" width="23.42578125" bestFit="1" customWidth="1"/>
    <col min="4" max="7" width="12" bestFit="1" customWidth="1"/>
    <col min="8" max="8" width="12" style="1" bestFit="1" customWidth="1"/>
    <col min="9" max="9" width="12" bestFit="1" customWidth="1"/>
    <col min="10" max="10" width="14.140625" bestFit="1" customWidth="1"/>
    <col min="11" max="11" width="12" bestFit="1" customWidth="1"/>
    <col min="12" max="12" width="11.42578125" hidden="1" customWidth="1"/>
    <col min="13" max="13" width="8.28515625" hidden="1" customWidth="1"/>
    <col min="14" max="14" width="11.42578125" hidden="1" customWidth="1"/>
    <col min="15" max="15" width="10.140625" hidden="1" customWidth="1"/>
    <col min="16" max="16" width="13" bestFit="1" customWidth="1"/>
    <col min="17" max="17" width="12.5703125" bestFit="1" customWidth="1"/>
    <col min="19" max="20" width="14.85546875" bestFit="1" customWidth="1"/>
  </cols>
  <sheetData>
    <row r="3" spans="1:18" ht="19.5" customHeight="1" x14ac:dyDescent="0.25">
      <c r="A3" s="72" t="s">
        <v>79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8" ht="21" customHeight="1" x14ac:dyDescent="0.25">
      <c r="A4" s="74" t="s">
        <v>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8" ht="15" customHeight="1" x14ac:dyDescent="0.25">
      <c r="A5" s="75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8" ht="15" customHeight="1" x14ac:dyDescent="0.25">
      <c r="A6" s="76" t="s">
        <v>100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ht="15" customHeight="1" x14ac:dyDescent="0.25">
      <c r="A7" s="76" t="s">
        <v>75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8" ht="8.25" customHeight="1" x14ac:dyDescent="0.25"/>
    <row r="9" spans="1:18" ht="15" customHeight="1" x14ac:dyDescent="0.25">
      <c r="A9" s="77" t="s">
        <v>65</v>
      </c>
      <c r="B9" s="78" t="s">
        <v>77</v>
      </c>
      <c r="C9" s="78" t="s">
        <v>76</v>
      </c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</row>
    <row r="10" spans="1:18" ht="52.5" customHeight="1" x14ac:dyDescent="0.25">
      <c r="A10" s="77"/>
      <c r="B10" s="79"/>
      <c r="C10" s="79"/>
      <c r="D10" s="47" t="s">
        <v>82</v>
      </c>
      <c r="E10" s="47" t="s">
        <v>83</v>
      </c>
      <c r="F10" s="47" t="s">
        <v>84</v>
      </c>
      <c r="G10" s="47" t="s">
        <v>85</v>
      </c>
      <c r="H10" s="47" t="s">
        <v>86</v>
      </c>
      <c r="I10" s="47" t="s">
        <v>87</v>
      </c>
      <c r="J10" s="47" t="s">
        <v>88</v>
      </c>
      <c r="K10" s="47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47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51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f>+C13+C14+C17</f>
        <v>872179024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22">
        <f>'Ejecucion '!F11</f>
        <v>98270324.13000001</v>
      </c>
      <c r="I12" s="22">
        <f>'Ejecucion '!G11</f>
        <v>77845470.430000007</v>
      </c>
      <c r="J12" s="22">
        <f>'Ejecucion '!H11</f>
        <v>78162189.420000002</v>
      </c>
      <c r="K12" s="22">
        <f>'Ejecucion '!I11</f>
        <v>80146644.689999998</v>
      </c>
      <c r="L12" s="12"/>
      <c r="M12" s="12"/>
      <c r="N12" s="12"/>
      <c r="O12" s="12"/>
      <c r="P12" s="16">
        <f>SUM(D12:K12)</f>
        <v>693265419.72000003</v>
      </c>
      <c r="Q12" s="1"/>
    </row>
    <row r="13" spans="1:18" ht="15" customHeight="1" x14ac:dyDescent="0.25">
      <c r="A13" s="17" t="s">
        <v>2</v>
      </c>
      <c r="B13" s="30">
        <f>657905024</f>
        <v>657905024</v>
      </c>
      <c r="C13" s="30">
        <v>659905024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23">
        <f>'Ejecucion '!F12</f>
        <v>73692852.150000006</v>
      </c>
      <c r="I13" s="23">
        <f>'Ejecucion '!G12</f>
        <v>64082219.870000005</v>
      </c>
      <c r="J13" s="23">
        <f>'Ejecucion '!H12</f>
        <v>62073466.280000001</v>
      </c>
      <c r="K13" s="23">
        <f>'Ejecucion '!I12</f>
        <v>63641043.490000002</v>
      </c>
      <c r="L13" s="18"/>
      <c r="M13" s="18"/>
      <c r="N13" s="18"/>
      <c r="O13" s="18"/>
      <c r="P13" s="18">
        <f t="shared" ref="P13:P75" si="0">SUM(D13:K13)</f>
        <v>531170056.47000003</v>
      </c>
    </row>
    <row r="14" spans="1:18" ht="15" customHeight="1" x14ac:dyDescent="0.25">
      <c r="A14" s="17" t="s">
        <v>3</v>
      </c>
      <c r="B14" s="30">
        <v>124350000</v>
      </c>
      <c r="C14" s="30">
        <v>127350000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23">
        <f>'Ejecucion '!F13</f>
        <v>7016335.4199999999</v>
      </c>
      <c r="I14" s="23">
        <f>'Ejecucion '!G13</f>
        <v>4328196.87</v>
      </c>
      <c r="J14" s="23">
        <f>'Ejecucion '!H13</f>
        <v>7015660.6500000004</v>
      </c>
      <c r="K14" s="23">
        <f>'Ejecucion '!I13</f>
        <v>6916176.3099999996</v>
      </c>
      <c r="L14" s="12"/>
      <c r="M14" s="12"/>
      <c r="N14" s="12"/>
      <c r="O14" s="12"/>
      <c r="P14" s="18">
        <f t="shared" si="0"/>
        <v>97040599.920000017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23">
        <f>'Ejecucion '!F14</f>
        <v>0</v>
      </c>
      <c r="I15" s="23">
        <f>'Ejecucion '!G14</f>
        <v>0</v>
      </c>
      <c r="J15" s="23">
        <f>'Ejecucion '!H14</f>
        <v>0</v>
      </c>
      <c r="K15" s="23">
        <f>'Ejecucion '!I14</f>
        <v>0</v>
      </c>
      <c r="L15" s="12"/>
      <c r="M15" s="12"/>
      <c r="N15" s="12"/>
      <c r="O15" s="12"/>
      <c r="P15" s="18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23">
        <f>'Ejecucion '!F15</f>
        <v>0</v>
      </c>
      <c r="I16" s="23">
        <f>'Ejecucion '!G15</f>
        <v>0</v>
      </c>
      <c r="J16" s="23">
        <f>'Ejecucion '!H15</f>
        <v>0</v>
      </c>
      <c r="K16" s="23">
        <f>'Ejecucion '!I15</f>
        <v>0</v>
      </c>
      <c r="L16" s="12"/>
      <c r="M16" s="12"/>
      <c r="N16" s="12"/>
      <c r="O16" s="12"/>
      <c r="P16" s="18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23">
        <f>'Ejecucion '!F16</f>
        <v>17561136.559999999</v>
      </c>
      <c r="I17" s="23">
        <f>'Ejecucion '!G16</f>
        <v>9435053.6899999995</v>
      </c>
      <c r="J17" s="23">
        <f>'Ejecucion '!H16</f>
        <v>9073062.4900000002</v>
      </c>
      <c r="K17" s="23">
        <f>'Ejecucion '!I16</f>
        <v>9589424.8900000006</v>
      </c>
      <c r="L17" s="12"/>
      <c r="M17" s="12"/>
      <c r="N17" s="12"/>
      <c r="O17" s="12"/>
      <c r="P17" s="18">
        <f t="shared" si="0"/>
        <v>65054763.329999998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+C19+C20+C21+C22+C23+C24+C25+C26+C27</f>
        <v>216310000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22">
        <f>'Ejecucion '!F17</f>
        <v>29781799.599999998</v>
      </c>
      <c r="I18" s="22">
        <f>'Ejecucion '!G17</f>
        <v>37590462.759999998</v>
      </c>
      <c r="J18" s="22">
        <f>'Ejecucion '!H17</f>
        <v>42058292.719999999</v>
      </c>
      <c r="K18" s="22">
        <f>'Ejecucion '!I17</f>
        <v>19417237.510000002</v>
      </c>
      <c r="L18" s="12"/>
      <c r="M18" s="12"/>
      <c r="N18" s="12"/>
      <c r="O18" s="12"/>
      <c r="P18" s="16">
        <f t="shared" si="0"/>
        <v>290233302.52999997</v>
      </c>
    </row>
    <row r="19" spans="1:16" ht="15" customHeight="1" x14ac:dyDescent="0.25">
      <c r="A19" s="17" t="s">
        <v>8</v>
      </c>
      <c r="B19" s="30">
        <v>12120000</v>
      </c>
      <c r="C19" s="30">
        <f>12120000-7103699.7+7103699.7</f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23">
        <f>'Ejecucion '!F18</f>
        <v>941218.89</v>
      </c>
      <c r="I19" s="23">
        <f>'Ejecucion '!G18</f>
        <v>3747616.81</v>
      </c>
      <c r="J19" s="23">
        <f>'Ejecucion '!H18</f>
        <v>77975.009999999995</v>
      </c>
      <c r="K19" s="23">
        <f>'Ejecucion '!I18</f>
        <v>1741026.77</v>
      </c>
      <c r="L19" s="12"/>
      <c r="M19" s="12"/>
      <c r="N19" s="12"/>
      <c r="O19" s="12"/>
      <c r="P19" s="18">
        <f t="shared" si="0"/>
        <v>10353872.079999998</v>
      </c>
    </row>
    <row r="20" spans="1:16" ht="15" customHeight="1" x14ac:dyDescent="0.25">
      <c r="A20" s="17" t="s">
        <v>9</v>
      </c>
      <c r="B20" s="30">
        <v>12230000</v>
      </c>
      <c r="C20" s="30">
        <f>12230000-5000000-2600000+7600000</f>
        <v>12230000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23">
        <f>'Ejecucion '!F19</f>
        <v>4262012.0199999996</v>
      </c>
      <c r="I20" s="23">
        <f>'Ejecucion '!G19</f>
        <v>914152.12</v>
      </c>
      <c r="J20" s="23">
        <f>'Ejecucion '!H19</f>
        <v>1953216.24</v>
      </c>
      <c r="K20" s="23">
        <f>'Ejecucion '!I19</f>
        <v>214700</v>
      </c>
      <c r="L20" s="12"/>
      <c r="M20" s="12"/>
      <c r="N20" s="12"/>
      <c r="O20" s="12"/>
      <c r="P20" s="18">
        <f t="shared" si="0"/>
        <v>13615381.219999999</v>
      </c>
    </row>
    <row r="21" spans="1:16" ht="15" customHeight="1" x14ac:dyDescent="0.25">
      <c r="A21" s="17" t="s">
        <v>10</v>
      </c>
      <c r="B21" s="30">
        <v>20400000</v>
      </c>
      <c r="C21" s="30">
        <v>23400000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23">
        <f>'Ejecucion '!F20</f>
        <v>12169750</v>
      </c>
      <c r="I21" s="23">
        <f>'Ejecucion '!G20</f>
        <v>6397750</v>
      </c>
      <c r="J21" s="23">
        <f>'Ejecucion '!H20</f>
        <v>4122679.26</v>
      </c>
      <c r="K21" s="23">
        <f>'Ejecucion '!I20</f>
        <v>11119578</v>
      </c>
      <c r="L21" s="12"/>
      <c r="M21" s="12"/>
      <c r="N21" s="12"/>
      <c r="O21" s="12"/>
      <c r="P21" s="18">
        <f t="shared" si="0"/>
        <v>68886607.25999999</v>
      </c>
    </row>
    <row r="22" spans="1:16" ht="15" customHeight="1" x14ac:dyDescent="0.25">
      <c r="A22" s="17" t="s">
        <v>11</v>
      </c>
      <c r="B22" s="30">
        <v>46380000</v>
      </c>
      <c r="C22" s="57">
        <v>137980000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23">
        <f>'Ejecucion '!F21</f>
        <v>6837420</v>
      </c>
      <c r="I22" s="23">
        <f>'Ejecucion '!G21</f>
        <v>21700632.449999999</v>
      </c>
      <c r="J22" s="23">
        <f>'Ejecucion '!H21</f>
        <v>35064073.590000004</v>
      </c>
      <c r="K22" s="23">
        <f>'Ejecucion '!I21</f>
        <v>3554465.53</v>
      </c>
      <c r="L22" s="12"/>
      <c r="M22" s="12"/>
      <c r="N22" s="12"/>
      <c r="O22" s="12"/>
      <c r="P22" s="18">
        <f t="shared" si="0"/>
        <v>160883887.53999999</v>
      </c>
    </row>
    <row r="23" spans="1:16" ht="15" customHeight="1" x14ac:dyDescent="0.25">
      <c r="A23" s="17" t="s">
        <v>12</v>
      </c>
      <c r="B23" s="30">
        <v>1740000</v>
      </c>
      <c r="C23" s="30">
        <f>1740000-419655.52+419655.52</f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23">
        <f>'Ejecucion '!F22</f>
        <v>221746.97</v>
      </c>
      <c r="I23" s="23">
        <f>'Ejecucion '!G22</f>
        <v>208037.38</v>
      </c>
      <c r="J23" s="23">
        <f>'Ejecucion '!H22</f>
        <v>70893.899999999994</v>
      </c>
      <c r="K23" s="23">
        <f>'Ejecucion '!I22</f>
        <v>74269.8</v>
      </c>
      <c r="L23" s="12"/>
      <c r="M23" s="12"/>
      <c r="N23" s="12"/>
      <c r="O23" s="12"/>
      <c r="P23" s="18">
        <f t="shared" si="0"/>
        <v>743743.05</v>
      </c>
    </row>
    <row r="24" spans="1:16" ht="15" customHeight="1" x14ac:dyDescent="0.25">
      <c r="A24" s="17" t="s">
        <v>13</v>
      </c>
      <c r="B24" s="30">
        <v>7920000</v>
      </c>
      <c r="C24" s="30">
        <v>9420000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23">
        <f>'Ejecucion '!F23</f>
        <v>4938013.57</v>
      </c>
      <c r="I24" s="23">
        <f>'Ejecucion '!G23</f>
        <v>2995105.27</v>
      </c>
      <c r="J24" s="23">
        <f>'Ejecucion '!H23</f>
        <v>0</v>
      </c>
      <c r="K24" s="23">
        <f>'Ejecucion '!I23</f>
        <v>1490485.86</v>
      </c>
      <c r="L24" s="12"/>
      <c r="M24" s="12"/>
      <c r="N24" s="12"/>
      <c r="O24" s="12"/>
      <c r="P24" s="18">
        <f t="shared" si="0"/>
        <v>17635905.25</v>
      </c>
    </row>
    <row r="25" spans="1:16" ht="15" customHeight="1" x14ac:dyDescent="0.25">
      <c r="A25" s="17" t="s">
        <v>14</v>
      </c>
      <c r="B25" s="30">
        <v>13980000</v>
      </c>
      <c r="C25" s="30">
        <v>7980000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23">
        <f>'Ejecucion '!F24</f>
        <v>124974.15</v>
      </c>
      <c r="I25" s="23">
        <f>'Ejecucion '!G24</f>
        <v>0</v>
      </c>
      <c r="J25" s="23">
        <f>'Ejecucion '!H24</f>
        <v>62463.06</v>
      </c>
      <c r="K25" s="23">
        <f>'Ejecucion '!I24</f>
        <v>65688.539999999994</v>
      </c>
      <c r="L25" s="12"/>
      <c r="M25" s="12"/>
      <c r="N25" s="12"/>
      <c r="O25" s="12"/>
      <c r="P25" s="18">
        <f t="shared" si="0"/>
        <v>839582.51</v>
      </c>
    </row>
    <row r="26" spans="1:16" ht="15" customHeight="1" x14ac:dyDescent="0.25">
      <c r="A26" s="17" t="s">
        <v>15</v>
      </c>
      <c r="B26" s="30">
        <v>11940000</v>
      </c>
      <c r="C26" s="30">
        <v>11380000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23">
        <f>'Ejecucion '!F25</f>
        <v>286664</v>
      </c>
      <c r="I26" s="23">
        <f>'Ejecucion '!G25</f>
        <v>1627168.73</v>
      </c>
      <c r="J26" s="23">
        <f>'Ejecucion '!H25</f>
        <v>706991.66</v>
      </c>
      <c r="K26" s="23">
        <f>'Ejecucion '!I25</f>
        <v>1157023.01</v>
      </c>
      <c r="L26" s="12"/>
      <c r="M26" s="12"/>
      <c r="N26" s="12"/>
      <c r="O26" s="12"/>
      <c r="P26" s="18">
        <f t="shared" si="0"/>
        <v>17274323.620000001</v>
      </c>
    </row>
    <row r="27" spans="1:16" ht="15" customHeight="1" x14ac:dyDescent="0.25">
      <c r="A27" s="17" t="s">
        <v>16</v>
      </c>
      <c r="B27" s="30"/>
      <c r="C27" s="30">
        <v>60000</v>
      </c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23">
        <f>'Ejecucion '!F26</f>
        <v>0</v>
      </c>
      <c r="I27" s="22">
        <f>'Ejecucion '!G26</f>
        <v>0</v>
      </c>
      <c r="J27" s="22">
        <f>'Ejecucion '!H26</f>
        <v>0</v>
      </c>
      <c r="K27" s="22">
        <f>'Ejecucion '!I26</f>
        <v>0</v>
      </c>
      <c r="L27" s="12"/>
      <c r="M27" s="12"/>
      <c r="N27" s="12"/>
      <c r="O27" s="12"/>
      <c r="P27" s="18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+C29+C30+C31+C32+C33+C35+C37</f>
        <v>772635976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22">
        <f>'Ejecucion '!F27</f>
        <v>96704986.010000005</v>
      </c>
      <c r="I28" s="22">
        <f>'Ejecucion '!G27</f>
        <v>104214344.14</v>
      </c>
      <c r="J28" s="22">
        <f>'Ejecucion '!H27</f>
        <v>137733975.12</v>
      </c>
      <c r="K28" s="22">
        <f>'Ejecucion '!I27</f>
        <v>14642829.02</v>
      </c>
      <c r="L28" s="12"/>
      <c r="M28" s="12"/>
      <c r="N28" s="12"/>
      <c r="O28" s="12"/>
      <c r="P28" s="16">
        <f t="shared" si="0"/>
        <v>464489952.66999996</v>
      </c>
    </row>
    <row r="29" spans="1:16" ht="15" customHeight="1" x14ac:dyDescent="0.25">
      <c r="A29" s="17" t="s">
        <v>18</v>
      </c>
      <c r="B29" s="30">
        <v>180180000</v>
      </c>
      <c r="C29" s="57">
        <v>730580000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23">
        <f>'Ejecucion '!F28</f>
        <v>96075256.579999998</v>
      </c>
      <c r="I29" s="23">
        <f>'Ejecucion '!G28</f>
        <v>102883718.14</v>
      </c>
      <c r="J29" s="23">
        <f>'Ejecucion '!H28</f>
        <v>135598545</v>
      </c>
      <c r="K29" s="23">
        <f>'Ejecucion '!I28</f>
        <v>13297579.18</v>
      </c>
      <c r="L29" s="12"/>
      <c r="M29" s="12"/>
      <c r="N29" s="12"/>
      <c r="O29" s="12"/>
      <c r="P29" s="18">
        <f t="shared" si="0"/>
        <v>451494273.35000002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23">
        <f>'Ejecucion '!F29</f>
        <v>0</v>
      </c>
      <c r="I30" s="23">
        <f>'Ejecucion '!G29</f>
        <v>551414</v>
      </c>
      <c r="J30" s="23">
        <f>'Ejecucion '!H29</f>
        <v>159300</v>
      </c>
      <c r="K30" s="23">
        <f>'Ejecucion '!I29</f>
        <v>277132.5</v>
      </c>
      <c r="L30" s="12"/>
      <c r="M30" s="12"/>
      <c r="N30" s="12"/>
      <c r="O30" s="12"/>
      <c r="P30" s="18">
        <f t="shared" si="0"/>
        <v>987846.5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23">
        <f>'Ejecucion '!F30</f>
        <v>0</v>
      </c>
      <c r="I31" s="23">
        <f>'Ejecucion '!G30</f>
        <v>0</v>
      </c>
      <c r="J31" s="23">
        <f>'Ejecucion '!H30</f>
        <v>0</v>
      </c>
      <c r="K31" s="23">
        <f>'Ejecucion '!I30</f>
        <v>2480</v>
      </c>
      <c r="L31" s="12"/>
      <c r="M31" s="12"/>
      <c r="N31" s="12"/>
      <c r="O31" s="12"/>
      <c r="P31" s="18">
        <f t="shared" si="0"/>
        <v>26788.76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23">
        <f>'Ejecucion '!F31</f>
        <v>0</v>
      </c>
      <c r="I32" s="23">
        <f>'Ejecucion '!G31</f>
        <v>0</v>
      </c>
      <c r="J32" s="23">
        <f>'Ejecucion '!H31</f>
        <v>0</v>
      </c>
      <c r="K32" s="23">
        <f>'Ejecucion '!I31</f>
        <v>0</v>
      </c>
      <c r="L32" s="12"/>
      <c r="M32" s="12"/>
      <c r="N32" s="12"/>
      <c r="O32" s="12"/>
      <c r="P32" s="18">
        <f t="shared" si="0"/>
        <v>0</v>
      </c>
    </row>
    <row r="33" spans="1:16" ht="15" customHeight="1" x14ac:dyDescent="0.25">
      <c r="A33" s="17" t="s">
        <v>22</v>
      </c>
      <c r="B33" s="30">
        <f>12180000-10000000+10000000</f>
        <v>12180000</v>
      </c>
      <c r="C33" s="30">
        <v>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23">
        <f>'Ejecucion '!F32</f>
        <v>209332.5</v>
      </c>
      <c r="I33" s="23">
        <f>'Ejecucion '!G32</f>
        <v>0</v>
      </c>
      <c r="J33" s="23">
        <f>'Ejecucion '!H32</f>
        <v>0</v>
      </c>
      <c r="K33" s="23">
        <f>'Ejecucion '!I32</f>
        <v>0</v>
      </c>
      <c r="L33" s="12"/>
      <c r="M33" s="12"/>
      <c r="N33" s="12"/>
      <c r="O33" s="12"/>
      <c r="P33" s="18">
        <f t="shared" si="0"/>
        <v>1205371.5699999998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23">
        <f>'Ejecucion '!F33</f>
        <v>0</v>
      </c>
      <c r="I34" s="23">
        <f>'Ejecucion '!G33</f>
        <v>0</v>
      </c>
      <c r="J34" s="23">
        <f>'Ejecucion '!H33</f>
        <v>0</v>
      </c>
      <c r="K34" s="23">
        <f>'Ejecucion '!I33</f>
        <v>0</v>
      </c>
      <c r="L34" s="12"/>
      <c r="M34" s="12"/>
      <c r="N34" s="12"/>
      <c r="O34" s="12"/>
      <c r="P34" s="18">
        <f t="shared" si="0"/>
        <v>0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23">
        <f>'Ejecucion '!F34</f>
        <v>0</v>
      </c>
      <c r="I35" s="23">
        <f>'Ejecucion '!G34</f>
        <v>709120</v>
      </c>
      <c r="J35" s="23">
        <f>'Ejecucion '!H34</f>
        <v>1690160</v>
      </c>
      <c r="K35" s="23">
        <f>'Ejecucion '!I34</f>
        <v>816677.36</v>
      </c>
      <c r="L35" s="12"/>
      <c r="M35" s="12"/>
      <c r="N35" s="12"/>
      <c r="O35" s="12"/>
      <c r="P35" s="18">
        <f t="shared" si="0"/>
        <v>9465086.1999999993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23">
        <f>'Ejecucion '!F35</f>
        <v>0</v>
      </c>
      <c r="L36" s="12"/>
      <c r="M36" s="12"/>
      <c r="N36" s="12"/>
      <c r="O36" s="12"/>
      <c r="P36" s="18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23">
        <f>'Ejecucion '!F36</f>
        <v>420396.93</v>
      </c>
      <c r="I37" s="23">
        <f>'Ejecucion '!G36</f>
        <v>70092</v>
      </c>
      <c r="J37" s="23">
        <f>'Ejecucion '!H36</f>
        <v>285970.12</v>
      </c>
      <c r="K37" s="23">
        <f>'Ejecucion '!I36</f>
        <v>248959.98</v>
      </c>
      <c r="L37" s="12"/>
      <c r="M37" s="12"/>
      <c r="N37" s="12"/>
      <c r="O37" s="12"/>
      <c r="P37" s="18">
        <f t="shared" si="0"/>
        <v>1310586.29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22">
        <f>'Ejecucion '!F37</f>
        <v>60000</v>
      </c>
      <c r="I38" s="22">
        <f>'Ejecucion '!G37</f>
        <v>0</v>
      </c>
      <c r="J38" s="22">
        <f>'Ejecucion '!H37</f>
        <v>250000</v>
      </c>
      <c r="K38" s="22">
        <f>'Ejecucion '!I37</f>
        <v>0</v>
      </c>
      <c r="L38" s="12"/>
      <c r="M38" s="12"/>
      <c r="N38" s="12"/>
      <c r="O38" s="12"/>
      <c r="P38" s="16">
        <f t="shared" si="0"/>
        <v>1387859.9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60000</v>
      </c>
      <c r="I39" s="23">
        <f>'Ejecucion '!G38</f>
        <v>0</v>
      </c>
      <c r="J39" s="23">
        <f>'Ejecucion '!H38</f>
        <v>250000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1387859.9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23">
        <f>'Ejecucion '!F39</f>
        <v>0</v>
      </c>
      <c r="I40" s="23">
        <f>'Ejecucion '!G39</f>
        <v>0</v>
      </c>
      <c r="J40" s="23">
        <f>'Ejecucion '!H39</f>
        <v>0</v>
      </c>
      <c r="K40" s="23">
        <f>'Ejecucion '!I39</f>
        <v>0</v>
      </c>
      <c r="L40" s="12"/>
      <c r="M40" s="12"/>
      <c r="N40" s="12"/>
      <c r="O40" s="12"/>
      <c r="P40" s="16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23">
        <f>'Ejecucion '!F40</f>
        <v>0</v>
      </c>
      <c r="I41" s="23">
        <f>'Ejecucion '!G40</f>
        <v>0</v>
      </c>
      <c r="J41" s="23">
        <f>'Ejecucion '!H40</f>
        <v>0</v>
      </c>
      <c r="K41" s="23">
        <f>'Ejecucion '!I40</f>
        <v>0</v>
      </c>
      <c r="L41" s="12"/>
      <c r="M41" s="12"/>
      <c r="N41" s="12"/>
      <c r="O41" s="12"/>
      <c r="P41" s="16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23">
        <f>'Ejecucion '!F41</f>
        <v>0</v>
      </c>
      <c r="I42" s="23">
        <f>'Ejecucion '!G41</f>
        <v>0</v>
      </c>
      <c r="J42" s="23">
        <f>'Ejecucion '!H41</f>
        <v>0</v>
      </c>
      <c r="K42" s="23">
        <f>'Ejecucion '!I41</f>
        <v>0</v>
      </c>
      <c r="L42" s="12"/>
      <c r="M42" s="12"/>
      <c r="N42" s="12"/>
      <c r="O42" s="12"/>
      <c r="P42" s="16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23">
        <f>'Ejecucion '!F42</f>
        <v>0</v>
      </c>
      <c r="I43" s="23">
        <f>'Ejecucion '!G42</f>
        <v>0</v>
      </c>
      <c r="J43" s="23">
        <f>'Ejecucion '!H42</f>
        <v>0</v>
      </c>
      <c r="K43" s="23">
        <f>'Ejecucion '!I42</f>
        <v>0</v>
      </c>
      <c r="L43" s="12"/>
      <c r="M43" s="12"/>
      <c r="N43" s="12"/>
      <c r="O43" s="12"/>
      <c r="P43" s="16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23">
        <f>'Ejecucion '!F43</f>
        <v>0</v>
      </c>
      <c r="I44" s="23">
        <f>'Ejecucion '!G43</f>
        <v>0</v>
      </c>
      <c r="J44" s="23">
        <f>'Ejecucion '!H43</f>
        <v>0</v>
      </c>
      <c r="K44" s="23">
        <f>'Ejecucion '!I43</f>
        <v>0</v>
      </c>
      <c r="L44" s="12"/>
      <c r="M44" s="12"/>
      <c r="N44" s="12"/>
      <c r="O44" s="12"/>
      <c r="P44" s="16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23">
        <f>'Ejecucion '!F44</f>
        <v>0</v>
      </c>
      <c r="I45" s="23">
        <f>'Ejecucion '!G44</f>
        <v>0</v>
      </c>
      <c r="J45" s="23">
        <f>'Ejecucion '!H44</f>
        <v>0</v>
      </c>
      <c r="K45" s="23">
        <f>'Ejecucion '!I44</f>
        <v>0</v>
      </c>
      <c r="L45" s="12"/>
      <c r="M45" s="12"/>
      <c r="N45" s="12"/>
      <c r="O45" s="12"/>
      <c r="P45" s="16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23">
        <f>'Ejecucion '!F45</f>
        <v>0</v>
      </c>
      <c r="I46" s="23">
        <f>'Ejecucion '!G45</f>
        <v>0</v>
      </c>
      <c r="J46" s="23">
        <f>'Ejecucion '!H45</f>
        <v>0</v>
      </c>
      <c r="K46" s="23">
        <f>'Ejecucion '!I45</f>
        <v>0</v>
      </c>
      <c r="L46" s="12"/>
      <c r="M46" s="12"/>
      <c r="N46" s="12"/>
      <c r="O46" s="12"/>
      <c r="P46" s="16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23">
        <f>'Ejecucion '!F46</f>
        <v>0</v>
      </c>
      <c r="I47" s="22">
        <f>'Ejecucion '!G46</f>
        <v>0</v>
      </c>
      <c r="J47" s="22">
        <f>'Ejecucion '!H46</f>
        <v>0</v>
      </c>
      <c r="K47" s="22">
        <f>'Ejecucion '!I46</f>
        <v>0</v>
      </c>
      <c r="L47" s="12"/>
      <c r="M47" s="12"/>
      <c r="N47" s="12"/>
      <c r="O47" s="12"/>
      <c r="P47" s="16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23">
        <f>'Ejecucion '!F47</f>
        <v>0</v>
      </c>
      <c r="I48" s="22">
        <f>'Ejecucion '!G47</f>
        <v>0</v>
      </c>
      <c r="J48" s="22">
        <f>'Ejecucion '!H47</f>
        <v>0</v>
      </c>
      <c r="K48" s="22">
        <f>'Ejecucion '!I47</f>
        <v>0</v>
      </c>
      <c r="L48" s="12"/>
      <c r="M48" s="12"/>
      <c r="N48" s="12"/>
      <c r="O48" s="12"/>
      <c r="P48" s="16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23">
        <f>'Ejecucion '!F48</f>
        <v>0</v>
      </c>
      <c r="I49" s="22">
        <f>'Ejecucion '!G48</f>
        <v>0</v>
      </c>
      <c r="J49" s="22">
        <f>'Ejecucion '!H48</f>
        <v>0</v>
      </c>
      <c r="K49" s="22">
        <f>'Ejecucion '!I48</f>
        <v>0</v>
      </c>
      <c r="L49" s="12"/>
      <c r="M49" s="12"/>
      <c r="N49" s="12"/>
      <c r="O49" s="12"/>
      <c r="P49" s="16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23">
        <f>'Ejecucion '!F49</f>
        <v>0</v>
      </c>
      <c r="I50" s="22">
        <f>'Ejecucion '!G49</f>
        <v>0</v>
      </c>
      <c r="J50" s="22">
        <f>'Ejecucion '!H49</f>
        <v>0</v>
      </c>
      <c r="K50" s="22">
        <f>'Ejecucion '!I49</f>
        <v>0</v>
      </c>
      <c r="L50" s="12"/>
      <c r="M50" s="12"/>
      <c r="N50" s="12"/>
      <c r="O50" s="12"/>
      <c r="P50" s="16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23">
        <f>'Ejecucion '!F50</f>
        <v>0</v>
      </c>
      <c r="I51" s="22">
        <f>'Ejecucion '!G50</f>
        <v>0</v>
      </c>
      <c r="J51" s="22">
        <f>'Ejecucion '!H50</f>
        <v>0</v>
      </c>
      <c r="K51" s="22">
        <f>'Ejecucion '!I50</f>
        <v>0</v>
      </c>
      <c r="L51" s="12"/>
      <c r="M51" s="12"/>
      <c r="N51" s="12"/>
      <c r="O51" s="12"/>
      <c r="P51" s="16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23">
        <f>'Ejecucion '!F51</f>
        <v>0</v>
      </c>
      <c r="I52" s="22">
        <f>'Ejecucion '!G51</f>
        <v>0</v>
      </c>
      <c r="J52" s="22">
        <f>'Ejecucion '!H51</f>
        <v>0</v>
      </c>
      <c r="K52" s="22">
        <f>'Ejecucion '!I51</f>
        <v>0</v>
      </c>
      <c r="L52" s="12"/>
      <c r="M52" s="12"/>
      <c r="N52" s="12"/>
      <c r="O52" s="12"/>
      <c r="P52" s="16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23">
        <f>'Ejecucion '!F52</f>
        <v>0</v>
      </c>
      <c r="I53" s="22">
        <f>'Ejecucion '!G52</f>
        <v>0</v>
      </c>
      <c r="J53" s="22">
        <f>'Ejecucion '!H52</f>
        <v>0</v>
      </c>
      <c r="K53" s="22">
        <f>'Ejecucion '!I52</f>
        <v>0</v>
      </c>
      <c r="L53" s="12"/>
      <c r="M53" s="12"/>
      <c r="N53" s="12"/>
      <c r="O53" s="12"/>
      <c r="P53" s="16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f>+C55+C56+C59</f>
        <v>10475000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22">
        <f>'Ejecucion '!F53</f>
        <v>53749</v>
      </c>
      <c r="I54" s="22">
        <f>'Ejecucion '!G53</f>
        <v>0</v>
      </c>
      <c r="J54" s="22">
        <f>'Ejecucion '!H53</f>
        <v>0</v>
      </c>
      <c r="K54" s="22">
        <f>'Ejecucion '!I53</f>
        <v>0</v>
      </c>
      <c r="L54" s="12"/>
      <c r="M54" s="12"/>
      <c r="N54" s="12"/>
      <c r="O54" s="12"/>
      <c r="P54" s="16">
        <f t="shared" si="0"/>
        <v>247205.25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23">
        <f>'Ejecucion '!F54</f>
        <v>0</v>
      </c>
      <c r="I55" s="22">
        <f>'Ejecucion '!G54</f>
        <v>0</v>
      </c>
      <c r="J55" s="22">
        <f>'Ejecucion '!H54</f>
        <v>0</v>
      </c>
      <c r="K55" s="22">
        <f>'Ejecucion '!I54</f>
        <v>0</v>
      </c>
      <c r="L55" s="12"/>
      <c r="M55" s="12"/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23">
        <f>'Ejecucion '!F55</f>
        <v>0</v>
      </c>
      <c r="I56" s="22">
        <f>'Ejecucion '!G55</f>
        <v>0</v>
      </c>
      <c r="J56" s="22">
        <f>'Ejecucion '!H55</f>
        <v>0</v>
      </c>
      <c r="K56" s="22">
        <f>'Ejecucion '!I55</f>
        <v>0</v>
      </c>
      <c r="L56" s="12"/>
      <c r="M56" s="12"/>
      <c r="N56" s="12"/>
      <c r="O56" s="12"/>
      <c r="P56" s="16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23">
        <f>'Ejecucion '!F56</f>
        <v>0</v>
      </c>
      <c r="I57" s="22">
        <f>'Ejecucion '!G56</f>
        <v>0</v>
      </c>
      <c r="J57" s="22">
        <f>'Ejecucion '!H56</f>
        <v>0</v>
      </c>
      <c r="K57" s="22">
        <f>'Ejecucion '!I56</f>
        <v>0</v>
      </c>
      <c r="L57" s="12"/>
      <c r="M57" s="12"/>
      <c r="N57" s="12"/>
      <c r="O57" s="12"/>
      <c r="P57" s="16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23">
        <f>'Ejecucion '!F57</f>
        <v>0</v>
      </c>
      <c r="I58" s="22">
        <f>'Ejecucion '!G57</f>
        <v>0</v>
      </c>
      <c r="J58" s="22">
        <f>'Ejecucion '!H57</f>
        <v>0</v>
      </c>
      <c r="K58" s="22">
        <f>'Ejecucion '!I57</f>
        <v>0</v>
      </c>
      <c r="L58" s="12"/>
      <c r="M58" s="12"/>
      <c r="N58" s="12"/>
      <c r="O58" s="12"/>
      <c r="P58" s="16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824000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23">
        <f>'Ejecucion '!F58</f>
        <v>53749</v>
      </c>
      <c r="I59" s="22">
        <f>'Ejecucion '!G58</f>
        <v>0</v>
      </c>
      <c r="J59" s="22">
        <f>'Ejecucion '!H58</f>
        <v>0</v>
      </c>
      <c r="K59" s="22">
        <f>'Ejecucion '!I58</f>
        <v>0</v>
      </c>
      <c r="L59" s="12"/>
      <c r="M59" s="12"/>
      <c r="N59" s="12"/>
      <c r="O59" s="12"/>
      <c r="P59" s="18">
        <f t="shared" si="0"/>
        <v>53749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23">
        <f>'Ejecucion '!F59</f>
        <v>0</v>
      </c>
      <c r="I60" s="22">
        <f>'Ejecucion '!G59</f>
        <v>0</v>
      </c>
      <c r="J60" s="22">
        <f>'Ejecucion '!H59</f>
        <v>0</v>
      </c>
      <c r="K60" s="22">
        <f>'Ejecucion '!I59</f>
        <v>0</v>
      </c>
      <c r="L60" s="12"/>
      <c r="M60" s="12"/>
      <c r="N60" s="12"/>
      <c r="O60" s="12"/>
      <c r="P60" s="16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23">
        <f>'Ejecucion '!F60</f>
        <v>0</v>
      </c>
      <c r="I61" s="22">
        <f>'Ejecucion '!G60</f>
        <v>0</v>
      </c>
      <c r="J61" s="22">
        <f>'Ejecucion '!H60</f>
        <v>0</v>
      </c>
      <c r="K61" s="22">
        <f>'Ejecucion '!I60</f>
        <v>0</v>
      </c>
      <c r="L61" s="12"/>
      <c r="M61" s="12"/>
      <c r="N61" s="12"/>
      <c r="O61" s="12"/>
      <c r="P61" s="16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23">
        <f>'Ejecucion '!F61</f>
        <v>0</v>
      </c>
      <c r="I62" s="22">
        <f>'Ejecucion '!G61</f>
        <v>0</v>
      </c>
      <c r="J62" s="22">
        <f>'Ejecucion '!H61</f>
        <v>0</v>
      </c>
      <c r="K62" s="22">
        <f>'Ejecucion '!I61</f>
        <v>0</v>
      </c>
      <c r="L62" s="12"/>
      <c r="M62" s="12"/>
      <c r="N62" s="12"/>
      <c r="O62" s="12"/>
      <c r="P62" s="16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23">
        <f>'Ejecucion '!F62</f>
        <v>0</v>
      </c>
      <c r="I63" s="22">
        <f>'Ejecucion '!G62</f>
        <v>0</v>
      </c>
      <c r="J63" s="22">
        <f>'Ejecucion '!H62</f>
        <v>0</v>
      </c>
      <c r="K63" s="22">
        <f>'Ejecucion '!I62</f>
        <v>0</v>
      </c>
      <c r="L63" s="12"/>
      <c r="M63" s="12"/>
      <c r="N63" s="12"/>
      <c r="O63" s="12"/>
      <c r="P63" s="16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22">
        <f>'Ejecucion '!F63</f>
        <v>0</v>
      </c>
      <c r="I64" s="22">
        <f>'Ejecucion '!G63</f>
        <v>0</v>
      </c>
      <c r="J64" s="22">
        <f>'Ejecucion '!H63</f>
        <v>0</v>
      </c>
      <c r="K64" s="22">
        <f>'Ejecucion '!I63</f>
        <v>0</v>
      </c>
      <c r="L64" s="12"/>
      <c r="M64" s="12"/>
      <c r="N64" s="12"/>
      <c r="O64" s="12"/>
      <c r="P64" s="16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23">
        <f>'Ejecucion '!F64</f>
        <v>0</v>
      </c>
      <c r="I65" s="22">
        <f>'Ejecucion '!G64</f>
        <v>0</v>
      </c>
      <c r="J65" s="22">
        <f>'Ejecucion '!H64</f>
        <v>0</v>
      </c>
      <c r="K65" s="22">
        <f>'Ejecucion '!I64</f>
        <v>0</v>
      </c>
      <c r="L65" s="12"/>
      <c r="M65" s="12"/>
      <c r="N65" s="12"/>
      <c r="O65" s="12"/>
      <c r="P65" s="16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23">
        <f>'Ejecucion '!F65</f>
        <v>0</v>
      </c>
      <c r="I66" s="22">
        <f>'Ejecucion '!G65</f>
        <v>0</v>
      </c>
      <c r="J66" s="22">
        <f>'Ejecucion '!H65</f>
        <v>0</v>
      </c>
      <c r="K66" s="22">
        <f>'Ejecucion '!I65</f>
        <v>0</v>
      </c>
      <c r="L66" s="12"/>
      <c r="M66" s="12"/>
      <c r="N66" s="12"/>
      <c r="O66" s="12"/>
      <c r="P66" s="16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23">
        <f>'Ejecucion '!F66</f>
        <v>0</v>
      </c>
      <c r="I67" s="22">
        <f>'Ejecucion '!G66</f>
        <v>0</v>
      </c>
      <c r="J67" s="22">
        <f>'Ejecucion '!H66</f>
        <v>0</v>
      </c>
      <c r="K67" s="22">
        <f>'Ejecucion '!I66</f>
        <v>0</v>
      </c>
      <c r="L67" s="12"/>
      <c r="M67" s="12"/>
      <c r="N67" s="12"/>
      <c r="O67" s="12"/>
      <c r="P67" s="16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23">
        <f>'Ejecucion '!F67</f>
        <v>0</v>
      </c>
      <c r="I68" s="22">
        <f>'Ejecucion '!G67</f>
        <v>0</v>
      </c>
      <c r="J68" s="22">
        <f>'Ejecucion '!H67</f>
        <v>0</v>
      </c>
      <c r="K68" s="22">
        <f>'Ejecucion '!I67</f>
        <v>0</v>
      </c>
      <c r="L68" s="12"/>
      <c r="M68" s="12"/>
      <c r="N68" s="12"/>
      <c r="O68" s="12"/>
      <c r="P68" s="16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22">
        <f>'Ejecucion '!F68</f>
        <v>0</v>
      </c>
      <c r="I69" s="22">
        <f>'Ejecucion '!G68</f>
        <v>0</v>
      </c>
      <c r="J69" s="22">
        <f>'Ejecucion '!H68</f>
        <v>0</v>
      </c>
      <c r="K69" s="22">
        <f>'Ejecucion '!I68</f>
        <v>0</v>
      </c>
      <c r="L69" s="12"/>
      <c r="M69" s="12"/>
      <c r="N69" s="12"/>
      <c r="O69" s="12"/>
      <c r="P69" s="16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23">
        <f>'Ejecucion '!F69</f>
        <v>0</v>
      </c>
      <c r="I70" s="22">
        <f>'Ejecucion '!G69</f>
        <v>0</v>
      </c>
      <c r="J70" s="22">
        <f>'Ejecucion '!H69</f>
        <v>0</v>
      </c>
      <c r="K70" s="22">
        <f>'Ejecucion '!I69</f>
        <v>0</v>
      </c>
      <c r="L70" s="12"/>
      <c r="M70" s="12"/>
      <c r="N70" s="12"/>
      <c r="O70" s="12"/>
      <c r="P70" s="16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23">
        <f>'Ejecucion '!F70</f>
        <v>0</v>
      </c>
      <c r="I71" s="22">
        <f>'Ejecucion '!G70</f>
        <v>0</v>
      </c>
      <c r="J71" s="22">
        <f>'Ejecucion '!H70</f>
        <v>0</v>
      </c>
      <c r="K71" s="22">
        <f>'Ejecucion '!I70</f>
        <v>0</v>
      </c>
      <c r="L71" s="12"/>
      <c r="M71" s="12"/>
      <c r="N71" s="12"/>
      <c r="O71" s="12"/>
      <c r="P71" s="16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f>+C73</f>
        <v>1900000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22">
        <f>'Ejecucion '!F71</f>
        <v>942845.92</v>
      </c>
      <c r="I72" s="22">
        <f>'Ejecucion '!G71</f>
        <v>0</v>
      </c>
      <c r="J72" s="22">
        <f>'Ejecucion '!H71</f>
        <v>287617.33</v>
      </c>
      <c r="K72" s="22">
        <f>'Ejecucion '!I71</f>
        <v>0</v>
      </c>
      <c r="L72" s="12"/>
      <c r="M72" s="12"/>
      <c r="N72" s="12"/>
      <c r="O72" s="12"/>
      <c r="P72" s="16">
        <f t="shared" si="0"/>
        <v>1230463.25</v>
      </c>
    </row>
    <row r="73" spans="1:16" ht="15" customHeight="1" x14ac:dyDescent="0.25">
      <c r="A73" s="17" t="s">
        <v>61</v>
      </c>
      <c r="B73" s="23">
        <v>1500000</v>
      </c>
      <c r="C73" s="23">
        <v>1900000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23">
        <f>'Ejecucion '!F72</f>
        <v>942845.92</v>
      </c>
      <c r="I73" s="22">
        <f>'Ejecucion '!G72</f>
        <v>0</v>
      </c>
      <c r="J73" s="22">
        <f>'Ejecucion '!H72</f>
        <v>287617.33</v>
      </c>
      <c r="K73" s="22">
        <f>'Ejecucion '!I72</f>
        <v>0</v>
      </c>
      <c r="L73" s="12"/>
      <c r="M73" s="12"/>
      <c r="N73" s="12"/>
      <c r="O73" s="12"/>
      <c r="P73" s="18">
        <f t="shared" si="0"/>
        <v>1230463.25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23">
        <f>'Ejecucion '!F73</f>
        <v>0</v>
      </c>
      <c r="I74" s="22">
        <f>'Ejecucion '!G73</f>
        <v>0</v>
      </c>
      <c r="J74" s="22">
        <f>'Ejecucion '!H73</f>
        <v>0</v>
      </c>
      <c r="K74" s="22">
        <f>'Ejecucion '!I73</f>
        <v>0</v>
      </c>
      <c r="L74" s="12"/>
      <c r="M74" s="12"/>
      <c r="N74" s="12"/>
      <c r="O74" s="12"/>
      <c r="P74" s="16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23">
        <f>'Ejecucion '!F74</f>
        <v>0</v>
      </c>
      <c r="I75" s="22">
        <f>'Ejecucion '!G74</f>
        <v>0</v>
      </c>
      <c r="J75" s="22">
        <f>'Ejecucion '!H74</f>
        <v>0</v>
      </c>
      <c r="K75" s="22">
        <f>'Ejecucion '!I74</f>
        <v>0</v>
      </c>
      <c r="L75" s="12"/>
      <c r="M75" s="12"/>
      <c r="N75" s="12"/>
      <c r="O75" s="12"/>
      <c r="P75" s="16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22">
        <f>'Ejecucion '!F75</f>
        <v>73361692.329999998</v>
      </c>
      <c r="I76" s="22">
        <f>'Ejecucion '!G75</f>
        <v>45653281.390000001</v>
      </c>
      <c r="J76" s="22">
        <f>'Ejecucion '!H75</f>
        <v>0</v>
      </c>
      <c r="K76" s="22">
        <f>'Ejecucion '!I75</f>
        <v>0</v>
      </c>
      <c r="L76" s="12"/>
      <c r="M76" s="12"/>
      <c r="N76" s="12"/>
      <c r="O76" s="12"/>
      <c r="P76" s="16">
        <v>0</v>
      </c>
    </row>
    <row r="77" spans="1:16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22">
        <f>'Ejecucion '!F76</f>
        <v>73361692.329999998</v>
      </c>
      <c r="I77" s="23">
        <f>'Ejecucion '!G76</f>
        <v>45653281.390000001</v>
      </c>
      <c r="J77" s="23">
        <f>'Ejecucion '!H76</f>
        <v>0</v>
      </c>
      <c r="K77" s="23">
        <f>'Ejecucion '!I76</f>
        <v>0</v>
      </c>
      <c r="L77" s="12"/>
      <c r="M77" s="12"/>
      <c r="N77" s="12"/>
      <c r="O77" s="12"/>
      <c r="P77" s="16">
        <v>0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23">
        <f>'Ejecucion '!F77</f>
        <v>73361692.329999998</v>
      </c>
      <c r="I78" s="23">
        <f>'Ejecucion '!G77</f>
        <v>0</v>
      </c>
      <c r="J78" s="23">
        <f>'Ejecucion '!H77</f>
        <v>0</v>
      </c>
      <c r="K78" s="23">
        <f>'Ejecucion '!I77</f>
        <v>0</v>
      </c>
      <c r="L78" s="12"/>
      <c r="M78" s="12"/>
      <c r="N78" s="12"/>
      <c r="O78" s="12"/>
      <c r="P78" s="18">
        <v>0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23">
        <f>'Ejecucion '!F78</f>
        <v>0</v>
      </c>
      <c r="I79" s="23">
        <f>'Ejecucion '!G78</f>
        <v>0</v>
      </c>
      <c r="J79" s="23">
        <f>'Ejecucion '!H78</f>
        <v>0</v>
      </c>
      <c r="K79" s="23">
        <f>'Ejecucion '!I78</f>
        <v>0</v>
      </c>
      <c r="L79" s="12"/>
      <c r="M79" s="12"/>
      <c r="N79" s="12"/>
      <c r="O79" s="12"/>
      <c r="P79" s="16">
        <f t="shared" ref="P79:P84" si="1">SUM(D79:K79)</f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22">
        <f>'Ejecucion '!F79</f>
        <v>44491516.200000003</v>
      </c>
      <c r="I80" s="22">
        <f>'Ejecucion '!G79</f>
        <v>2181857.4700000002</v>
      </c>
      <c r="J80" s="22">
        <f>'Ejecucion '!H79</f>
        <v>30000000</v>
      </c>
      <c r="K80" s="22">
        <f>'Ejecucion '!I79</f>
        <v>566313.73</v>
      </c>
      <c r="L80" s="12"/>
      <c r="M80" s="12"/>
      <c r="N80" s="12"/>
      <c r="O80" s="12"/>
      <c r="P80" s="16">
        <f t="shared" si="1"/>
        <v>144191648.92999998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23">
        <f>'Ejecucion '!F80</f>
        <v>44491516.200000003</v>
      </c>
      <c r="I81" s="23">
        <f>'Ejecucion '!G80</f>
        <v>2181857.4700000002</v>
      </c>
      <c r="J81" s="23">
        <f>'Ejecucion '!H80</f>
        <v>30000000</v>
      </c>
      <c r="K81" s="23">
        <f>'Ejecucion '!I80</f>
        <v>566313.73</v>
      </c>
      <c r="L81" s="12"/>
      <c r="M81" s="12"/>
      <c r="N81" s="12"/>
      <c r="O81" s="12"/>
      <c r="P81" s="18">
        <f t="shared" si="1"/>
        <v>144191648.92999998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23">
        <f>'Ejecucion '!F81</f>
        <v>0</v>
      </c>
      <c r="I82" s="22">
        <f>'Ejecucion '!G81</f>
        <v>0</v>
      </c>
      <c r="J82" s="22">
        <f>'Ejecucion '!H81</f>
        <v>0</v>
      </c>
      <c r="K82" s="22">
        <f>'Ejecucion '!I81</f>
        <v>0</v>
      </c>
      <c r="L82" s="12"/>
      <c r="M82" s="12"/>
      <c r="N82" s="12"/>
      <c r="O82" s="12"/>
      <c r="P82" s="16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23">
        <f>'Ejecucion '!F82</f>
        <v>0</v>
      </c>
      <c r="I83" s="22">
        <f>'Ejecucion '!G82</f>
        <v>0</v>
      </c>
      <c r="J83" s="22">
        <f>'Ejecucion '!H82</f>
        <v>0</v>
      </c>
      <c r="K83" s="22">
        <f>'Ejecucion '!I82</f>
        <v>0</v>
      </c>
      <c r="L83" s="12"/>
      <c r="M83" s="12"/>
      <c r="N83" s="12"/>
      <c r="O83" s="12"/>
      <c r="P83" s="16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23">
        <f>'Ejecucion '!F83</f>
        <v>0</v>
      </c>
      <c r="I84" s="22">
        <f>'Ejecucion '!G83</f>
        <v>0</v>
      </c>
      <c r="J84" s="22">
        <f>'Ejecucion '!H83</f>
        <v>0</v>
      </c>
      <c r="K84" s="22">
        <f>'Ejecucion '!I83</f>
        <v>0</v>
      </c>
      <c r="L84" s="12"/>
      <c r="M84" s="12"/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f>+C12+C18+C28+C38+C54+C72+C80</f>
        <v>1935000000</v>
      </c>
      <c r="D85" s="24">
        <f>+'Ejecucion '!B84</f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>
        <f>'Ejecucion '!F84</f>
        <v>343666913.19</v>
      </c>
      <c r="I85" s="24">
        <f>'Ejecucion '!G84</f>
        <v>267485416.18999997</v>
      </c>
      <c r="J85" s="24">
        <f>'Ejecucion '!H84</f>
        <v>288492074.59000003</v>
      </c>
      <c r="K85" s="24">
        <f>'Ejecucion '!I84</f>
        <v>114773024.95</v>
      </c>
      <c r="L85" s="24">
        <f>'Ejecucion '!J84</f>
        <v>0</v>
      </c>
      <c r="M85" s="24">
        <f>'Ejecucion '!K84</f>
        <v>0</v>
      </c>
      <c r="N85" s="24">
        <f>'Ejecucion '!L84</f>
        <v>0</v>
      </c>
      <c r="O85" s="24">
        <f>'Ejecucion '!M84</f>
        <v>0</v>
      </c>
      <c r="P85" s="24">
        <f>'Ejecucion '!N84</f>
        <v>1595045852.2500002</v>
      </c>
    </row>
    <row r="86" spans="1:16" ht="15" customHeight="1" x14ac:dyDescent="0.25">
      <c r="A86" s="36" t="s">
        <v>102</v>
      </c>
      <c r="B86" s="1"/>
      <c r="C86" s="1"/>
      <c r="E86" s="18"/>
    </row>
    <row r="87" spans="1:16" ht="15" customHeight="1" x14ac:dyDescent="0.25">
      <c r="C87" s="42"/>
      <c r="D87" s="1"/>
      <c r="E87" s="1"/>
    </row>
    <row r="88" spans="1:16" ht="15" customHeight="1" x14ac:dyDescent="0.25">
      <c r="C88" s="42"/>
      <c r="D88" s="1"/>
    </row>
    <row r="89" spans="1:16" ht="15" customHeight="1" x14ac:dyDescent="0.25">
      <c r="B89" s="1"/>
      <c r="C89" s="41"/>
      <c r="D89" s="54"/>
    </row>
    <row r="90" spans="1:16" ht="15" customHeight="1" x14ac:dyDescent="0.25">
      <c r="D90" s="55"/>
    </row>
    <row r="91" spans="1:16" ht="15" customHeight="1" x14ac:dyDescent="0.25">
      <c r="A91" s="4" t="s">
        <v>95</v>
      </c>
      <c r="F91" s="84" t="s">
        <v>96</v>
      </c>
      <c r="G91" s="84"/>
      <c r="H91" s="84"/>
    </row>
    <row r="92" spans="1:16" ht="15" customHeight="1" x14ac:dyDescent="0.25">
      <c r="A92" s="4"/>
      <c r="C92" s="56"/>
      <c r="D92" s="56"/>
      <c r="E92" s="56"/>
      <c r="F92" s="5"/>
      <c r="G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I93" s="5"/>
      <c r="J93" s="5"/>
      <c r="K93" s="5"/>
      <c r="L93" s="5"/>
      <c r="M93" s="5"/>
    </row>
    <row r="94" spans="1:16" ht="15" customHeight="1" x14ac:dyDescent="0.25">
      <c r="C94" s="68"/>
      <c r="D94" s="68"/>
      <c r="E94" s="68"/>
      <c r="F94" s="68"/>
      <c r="G94" s="68"/>
      <c r="H94" s="68"/>
      <c r="I94" s="68"/>
      <c r="J94" s="68"/>
    </row>
    <row r="95" spans="1:16" ht="15" customHeight="1" x14ac:dyDescent="0.25">
      <c r="A95" s="48" t="s">
        <v>97</v>
      </c>
      <c r="F95" s="83" t="s">
        <v>101</v>
      </c>
      <c r="G95" s="83"/>
      <c r="H95" s="83"/>
      <c r="I95" s="7"/>
      <c r="J95" s="7"/>
    </row>
    <row r="96" spans="1:16" ht="15" customHeight="1" x14ac:dyDescent="0.25">
      <c r="A96" s="8" t="s">
        <v>98</v>
      </c>
      <c r="F96" s="69" t="s">
        <v>99</v>
      </c>
      <c r="G96" s="69"/>
      <c r="H96" s="69"/>
      <c r="I96" s="53"/>
      <c r="J96" s="53"/>
      <c r="K96" s="53"/>
      <c r="L96" s="53"/>
      <c r="M96" s="53"/>
    </row>
  </sheetData>
  <mergeCells count="13">
    <mergeCell ref="C94:J94"/>
    <mergeCell ref="F96:H96"/>
    <mergeCell ref="A9:A10"/>
    <mergeCell ref="B9:B10"/>
    <mergeCell ref="C9:C10"/>
    <mergeCell ref="D9:P9"/>
    <mergeCell ref="F95:H95"/>
    <mergeCell ref="F91:H91"/>
    <mergeCell ref="A3:P3"/>
    <mergeCell ref="A4:P4"/>
    <mergeCell ref="A5:P5"/>
    <mergeCell ref="A6:P6"/>
    <mergeCell ref="A7:P7"/>
  </mergeCells>
  <printOptions verticalCentered="1"/>
  <pageMargins left="0.51181102362204722" right="0.11811023622047245" top="0" bottom="0" header="0.11811023622047245" footer="0"/>
  <pageSetup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2024-09-17T12:55:31Z</cp:lastPrinted>
  <dcterms:created xsi:type="dcterms:W3CDTF">2021-07-29T18:58:50Z</dcterms:created>
  <dcterms:modified xsi:type="dcterms:W3CDTF">2024-09-17T12:58:23Z</dcterms:modified>
</cp:coreProperties>
</file>