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85AF055E-6A87-4F47-9037-83BC6B851178}" xr6:coauthVersionLast="47" xr6:coauthVersionMax="47" xr10:uidLastSave="{00000000-0000-0000-0000-000000000000}"/>
  <bookViews>
    <workbookView xWindow="-120" yWindow="-120" windowWidth="29040" windowHeight="15720"/>
  </bookViews>
  <sheets>
    <sheet name="FEBRERO 2023" sheetId="1" r:id="rId1"/>
  </sheets>
  <definedNames>
    <definedName name="_xlnm.Print_Area" localSheetId="0">'FEBRERO 2023'!$B$1:$K$1585</definedName>
    <definedName name="_xlnm.Print_Titles" localSheetId="0">'FEBRERO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76" i="1" l="1"/>
  <c r="J1176" i="1"/>
  <c r="K1176" i="1" s="1"/>
  <c r="I1024" i="1"/>
  <c r="J1024" i="1" s="1"/>
  <c r="I1565" i="1"/>
  <c r="J1565" i="1"/>
  <c r="K1565" i="1" s="1"/>
  <c r="I640" i="1"/>
  <c r="J640" i="1"/>
  <c r="K640" i="1"/>
  <c r="J575" i="1"/>
  <c r="G574" i="1"/>
  <c r="J574" i="1"/>
  <c r="K574" i="1" s="1"/>
  <c r="G573" i="1"/>
  <c r="J1040" i="1"/>
  <c r="I81" i="1"/>
  <c r="J81" i="1"/>
  <c r="K81" i="1" s="1"/>
  <c r="I80" i="1"/>
  <c r="J80" i="1"/>
  <c r="K80" i="1"/>
  <c r="I1226" i="1"/>
  <c r="J1226" i="1" s="1"/>
  <c r="K1226" i="1"/>
  <c r="I1225" i="1"/>
  <c r="J1225" i="1"/>
  <c r="K1225" i="1"/>
  <c r="I1224" i="1"/>
  <c r="J1224" i="1"/>
  <c r="K1224" i="1" s="1"/>
  <c r="I1223" i="1"/>
  <c r="J1223" i="1"/>
  <c r="K1223" i="1"/>
  <c r="I1222" i="1"/>
  <c r="J1222" i="1" s="1"/>
  <c r="K1222" i="1" s="1"/>
  <c r="I1221" i="1"/>
  <c r="J1221" i="1"/>
  <c r="K1221" i="1"/>
  <c r="I1219" i="1"/>
  <c r="J1219" i="1"/>
  <c r="K1219" i="1" s="1"/>
  <c r="I1218" i="1"/>
  <c r="J1218" i="1"/>
  <c r="K1218" i="1"/>
  <c r="I1217" i="1"/>
  <c r="J1217" i="1" s="1"/>
  <c r="K1217" i="1"/>
  <c r="I1216" i="1"/>
  <c r="J1216" i="1"/>
  <c r="I1215" i="1"/>
  <c r="J1215" i="1" s="1"/>
  <c r="K1215" i="1" s="1"/>
  <c r="I64" i="1"/>
  <c r="J64" i="1"/>
  <c r="K64" i="1"/>
  <c r="I1187" i="1"/>
  <c r="J1187" i="1" s="1"/>
  <c r="K1187" i="1" s="1"/>
  <c r="I1184" i="1"/>
  <c r="J1184" i="1" s="1"/>
  <c r="I1178" i="1"/>
  <c r="J1178" i="1"/>
  <c r="K1178" i="1" s="1"/>
  <c r="I1167" i="1"/>
  <c r="J1167" i="1" s="1"/>
  <c r="K1167" i="1" s="1"/>
  <c r="I1163" i="1"/>
  <c r="J1163" i="1"/>
  <c r="K1163" i="1" s="1"/>
  <c r="I1518" i="1"/>
  <c r="J1518" i="1"/>
  <c r="K1518" i="1" s="1"/>
  <c r="I1517" i="1"/>
  <c r="J1517" i="1"/>
  <c r="K1517" i="1" s="1"/>
  <c r="I1499" i="1"/>
  <c r="J1499" i="1" s="1"/>
  <c r="I1503" i="1"/>
  <c r="J1503" i="1"/>
  <c r="I1502" i="1"/>
  <c r="J1502" i="1" s="1"/>
  <c r="I1501" i="1"/>
  <c r="J1501" i="1"/>
  <c r="I1500" i="1"/>
  <c r="J1500" i="1"/>
  <c r="I1156" i="1"/>
  <c r="J1156" i="1" s="1"/>
  <c r="K1156" i="1"/>
  <c r="I1093" i="1"/>
  <c r="J1093" i="1"/>
  <c r="K1093" i="1"/>
  <c r="I1089" i="1"/>
  <c r="J1089" i="1" s="1"/>
  <c r="K1089" i="1" s="1"/>
  <c r="I1088" i="1"/>
  <c r="J1088" i="1" s="1"/>
  <c r="K1088" i="1" s="1"/>
  <c r="I1049" i="1"/>
  <c r="J1049" i="1" s="1"/>
  <c r="K1049" i="1"/>
  <c r="I1084" i="1"/>
  <c r="J1084" i="1"/>
  <c r="K1084" i="1"/>
  <c r="I947" i="1"/>
  <c r="J947" i="1" s="1"/>
  <c r="K947" i="1" s="1"/>
  <c r="I1426" i="1"/>
  <c r="J1426" i="1" s="1"/>
  <c r="K1426" i="1" s="1"/>
  <c r="I1425" i="1"/>
  <c r="J1425" i="1" s="1"/>
  <c r="K1425" i="1"/>
  <c r="I1423" i="1"/>
  <c r="J1423" i="1"/>
  <c r="K1423" i="1"/>
  <c r="I857" i="1"/>
  <c r="J857" i="1" s="1"/>
  <c r="K857" i="1" s="1"/>
  <c r="I856" i="1"/>
  <c r="J856" i="1" s="1"/>
  <c r="K856" i="1" s="1"/>
  <c r="I855" i="1"/>
  <c r="J855" i="1" s="1"/>
  <c r="K855" i="1"/>
  <c r="I848" i="1"/>
  <c r="J848" i="1"/>
  <c r="K848" i="1"/>
  <c r="I847" i="1"/>
  <c r="J847" i="1" s="1"/>
  <c r="K847" i="1" s="1"/>
  <c r="I845" i="1"/>
  <c r="J845" i="1" s="1"/>
  <c r="K845" i="1" s="1"/>
  <c r="I844" i="1"/>
  <c r="J844" i="1" s="1"/>
  <c r="K844" i="1"/>
  <c r="I843" i="1"/>
  <c r="J843" i="1"/>
  <c r="K843" i="1"/>
  <c r="I842" i="1"/>
  <c r="J842" i="1" s="1"/>
  <c r="K842" i="1" s="1"/>
  <c r="I840" i="1"/>
  <c r="J840" i="1" s="1"/>
  <c r="K840" i="1" s="1"/>
  <c r="I838" i="1"/>
  <c r="J838" i="1" s="1"/>
  <c r="K838" i="1"/>
  <c r="I837" i="1"/>
  <c r="J837" i="1"/>
  <c r="K837" i="1"/>
  <c r="I836" i="1"/>
  <c r="J836" i="1" s="1"/>
  <c r="K836" i="1" s="1"/>
  <c r="I827" i="1"/>
  <c r="J827" i="1" s="1"/>
  <c r="K827" i="1" s="1"/>
  <c r="I770" i="1"/>
  <c r="J770" i="1" s="1"/>
  <c r="K770" i="1" s="1"/>
  <c r="I760" i="1"/>
  <c r="J760" i="1"/>
  <c r="K760" i="1"/>
  <c r="I737" i="1"/>
  <c r="J737" i="1" s="1"/>
  <c r="K737" i="1" s="1"/>
  <c r="I758" i="1"/>
  <c r="J758" i="1" s="1"/>
  <c r="K758" i="1" s="1"/>
  <c r="I756" i="1"/>
  <c r="J756" i="1" s="1"/>
  <c r="K756" i="1" s="1"/>
  <c r="I755" i="1"/>
  <c r="J755" i="1"/>
  <c r="K755" i="1"/>
  <c r="I754" i="1"/>
  <c r="J754" i="1" s="1"/>
  <c r="K754" i="1" s="1"/>
  <c r="I753" i="1"/>
  <c r="J753" i="1" s="1"/>
  <c r="K753" i="1" s="1"/>
  <c r="I743" i="1"/>
  <c r="J743" i="1" s="1"/>
  <c r="K743" i="1" s="1"/>
  <c r="I724" i="1"/>
  <c r="J724" i="1"/>
  <c r="K724" i="1"/>
  <c r="I702" i="1"/>
  <c r="J702" i="1" s="1"/>
  <c r="K702" i="1" s="1"/>
  <c r="I698" i="1"/>
  <c r="J698" i="1" s="1"/>
  <c r="K698" i="1" s="1"/>
  <c r="I691" i="1"/>
  <c r="J691" i="1" s="1"/>
  <c r="K691" i="1" s="1"/>
  <c r="I685" i="1"/>
  <c r="J685" i="1"/>
  <c r="K685" i="1"/>
  <c r="I684" i="1"/>
  <c r="J684" i="1" s="1"/>
  <c r="K684" i="1" s="1"/>
  <c r="I665" i="1"/>
  <c r="J665" i="1" s="1"/>
  <c r="K665" i="1" s="1"/>
  <c r="I660" i="1"/>
  <c r="J660" i="1" s="1"/>
  <c r="K660" i="1"/>
  <c r="I659" i="1"/>
  <c r="J659" i="1"/>
  <c r="K659" i="1"/>
  <c r="I657" i="1"/>
  <c r="J657" i="1" s="1"/>
  <c r="K657" i="1" s="1"/>
  <c r="I654" i="1"/>
  <c r="J654" i="1" s="1"/>
  <c r="K654" i="1" s="1"/>
  <c r="I648" i="1"/>
  <c r="J648" i="1"/>
  <c r="K648" i="1"/>
  <c r="I647" i="1"/>
  <c r="J647" i="1"/>
  <c r="K647" i="1"/>
  <c r="I642" i="1"/>
  <c r="J642" i="1" s="1"/>
  <c r="I613" i="1"/>
  <c r="J613" i="1"/>
  <c r="I612" i="1"/>
  <c r="J612" i="1" s="1"/>
  <c r="I611" i="1"/>
  <c r="J611" i="1" s="1"/>
  <c r="I610" i="1"/>
  <c r="J610" i="1" s="1"/>
  <c r="I609" i="1"/>
  <c r="J609" i="1"/>
  <c r="I608" i="1"/>
  <c r="J608" i="1" s="1"/>
  <c r="I607" i="1"/>
  <c r="J607" i="1"/>
  <c r="I605" i="1"/>
  <c r="J605" i="1" s="1"/>
  <c r="I604" i="1"/>
  <c r="J604" i="1" s="1"/>
  <c r="I603" i="1"/>
  <c r="J603" i="1" s="1"/>
  <c r="I602" i="1"/>
  <c r="J602" i="1"/>
  <c r="I601" i="1"/>
  <c r="J601" i="1" s="1"/>
  <c r="I600" i="1"/>
  <c r="J600" i="1"/>
  <c r="I599" i="1"/>
  <c r="J599" i="1" s="1"/>
  <c r="I496" i="1"/>
  <c r="J496" i="1" s="1"/>
  <c r="K496" i="1"/>
  <c r="I495" i="1"/>
  <c r="J495" i="1"/>
  <c r="K495" i="1"/>
  <c r="I491" i="1"/>
  <c r="J491" i="1" s="1"/>
  <c r="K491" i="1" s="1"/>
  <c r="I490" i="1"/>
  <c r="J490" i="1" s="1"/>
  <c r="K490" i="1" s="1"/>
  <c r="I480" i="1"/>
  <c r="J480" i="1" s="1"/>
  <c r="K480" i="1"/>
  <c r="I475" i="1"/>
  <c r="J475" i="1"/>
  <c r="K475" i="1"/>
  <c r="I471" i="1"/>
  <c r="J471" i="1" s="1"/>
  <c r="K471" i="1" s="1"/>
  <c r="I189" i="1"/>
  <c r="J189" i="1" s="1"/>
  <c r="K189" i="1" s="1"/>
  <c r="J170" i="1"/>
  <c r="K170" i="1" s="1"/>
  <c r="I161" i="1"/>
  <c r="J161" i="1" s="1"/>
  <c r="K161" i="1" s="1"/>
  <c r="I142" i="1"/>
  <c r="J142" i="1"/>
  <c r="K142" i="1" s="1"/>
  <c r="I140" i="1"/>
  <c r="J140" i="1"/>
  <c r="K140" i="1" s="1"/>
  <c r="I139" i="1"/>
  <c r="J139" i="1"/>
  <c r="K139" i="1" s="1"/>
  <c r="I145" i="1"/>
  <c r="J145" i="1" s="1"/>
  <c r="K145" i="1" s="1"/>
  <c r="I122" i="1"/>
  <c r="J122" i="1"/>
  <c r="K122" i="1" s="1"/>
  <c r="I121" i="1"/>
  <c r="J121" i="1"/>
  <c r="K121" i="1" s="1"/>
  <c r="I120" i="1"/>
  <c r="J120" i="1"/>
  <c r="K120" i="1" s="1"/>
  <c r="I119" i="1"/>
  <c r="J119" i="1" s="1"/>
  <c r="K119" i="1" s="1"/>
  <c r="I118" i="1"/>
  <c r="J118" i="1"/>
  <c r="K118" i="1" s="1"/>
  <c r="I114" i="1"/>
  <c r="J114" i="1"/>
  <c r="K114" i="1" s="1"/>
  <c r="I109" i="1"/>
  <c r="J109" i="1"/>
  <c r="K109" i="1" s="1"/>
  <c r="I107" i="1"/>
  <c r="J107" i="1" s="1"/>
  <c r="K107" i="1" s="1"/>
  <c r="I102" i="1"/>
  <c r="J102" i="1"/>
  <c r="K102" i="1" s="1"/>
  <c r="I101" i="1"/>
  <c r="J101" i="1"/>
  <c r="K101" i="1" s="1"/>
  <c r="I84" i="1"/>
  <c r="J84" i="1" s="1"/>
  <c r="I53" i="1"/>
  <c r="J53" i="1"/>
  <c r="K53" i="1" s="1"/>
  <c r="I50" i="1"/>
  <c r="J50" i="1"/>
  <c r="K50" i="1"/>
  <c r="I29" i="1"/>
  <c r="J29" i="1" s="1"/>
  <c r="K29" i="1" s="1"/>
  <c r="J16" i="1"/>
  <c r="K16" i="1" s="1"/>
  <c r="I1083" i="1"/>
  <c r="J1083" i="1" s="1"/>
  <c r="K1083" i="1"/>
  <c r="I1182" i="1"/>
  <c r="J1182" i="1"/>
  <c r="I105" i="1"/>
  <c r="J105" i="1"/>
  <c r="K105" i="1" s="1"/>
  <c r="I653" i="1"/>
  <c r="J653" i="1"/>
  <c r="K653" i="1" s="1"/>
  <c r="G1037" i="1"/>
  <c r="J1037" i="1" s="1"/>
  <c r="K1037" i="1" s="1"/>
  <c r="J1039" i="1"/>
  <c r="I1079" i="1"/>
  <c r="J1079" i="1"/>
  <c r="K1079" i="1"/>
  <c r="I1018" i="1"/>
  <c r="J1018" i="1" s="1"/>
  <c r="K1018" i="1" s="1"/>
  <c r="I950" i="1"/>
  <c r="J950" i="1" s="1"/>
  <c r="K950" i="1" s="1"/>
  <c r="I860" i="1"/>
  <c r="J860" i="1" s="1"/>
  <c r="K860" i="1" s="1"/>
  <c r="I859" i="1"/>
  <c r="J859" i="1"/>
  <c r="K859" i="1"/>
  <c r="I854" i="1"/>
  <c r="J854" i="1" s="1"/>
  <c r="K854" i="1" s="1"/>
  <c r="I853" i="1"/>
  <c r="J853" i="1" s="1"/>
  <c r="K853" i="1" s="1"/>
  <c r="I833" i="1"/>
  <c r="J833" i="1" s="1"/>
  <c r="K833" i="1"/>
  <c r="I832" i="1"/>
  <c r="J832" i="1"/>
  <c r="K832" i="1"/>
  <c r="I831" i="1"/>
  <c r="J831" i="1" s="1"/>
  <c r="K831" i="1" s="1"/>
  <c r="I825" i="1"/>
  <c r="J825" i="1" s="1"/>
  <c r="K825" i="1" s="1"/>
  <c r="I824" i="1"/>
  <c r="J824" i="1" s="1"/>
  <c r="K824" i="1"/>
  <c r="I823" i="1"/>
  <c r="J823" i="1"/>
  <c r="K823" i="1"/>
  <c r="I822" i="1"/>
  <c r="J822" i="1" s="1"/>
  <c r="K822" i="1" s="1"/>
  <c r="I821" i="1"/>
  <c r="J821" i="1" s="1"/>
  <c r="K821" i="1" s="1"/>
  <c r="I820" i="1"/>
  <c r="J820" i="1" s="1"/>
  <c r="K820" i="1"/>
  <c r="I774" i="1"/>
  <c r="J774" i="1"/>
  <c r="K774" i="1"/>
  <c r="I773" i="1"/>
  <c r="J773" i="1" s="1"/>
  <c r="K773" i="1" s="1"/>
  <c r="I764" i="1"/>
  <c r="J764" i="1" s="1"/>
  <c r="K764" i="1" s="1"/>
  <c r="I763" i="1"/>
  <c r="J763" i="1" s="1"/>
  <c r="K763" i="1"/>
  <c r="I736" i="1"/>
  <c r="J736" i="1"/>
  <c r="K736" i="1"/>
  <c r="I735" i="1"/>
  <c r="J735" i="1" s="1"/>
  <c r="K735" i="1" s="1"/>
  <c r="I734" i="1"/>
  <c r="J734" i="1" s="1"/>
  <c r="K734" i="1" s="1"/>
  <c r="I751" i="1"/>
  <c r="J751" i="1" s="1"/>
  <c r="K751" i="1"/>
  <c r="I715" i="1"/>
  <c r="J715" i="1"/>
  <c r="K715" i="1"/>
  <c r="I714" i="1"/>
  <c r="J714" i="1" s="1"/>
  <c r="K714" i="1" s="1"/>
  <c r="I713" i="1"/>
  <c r="J713" i="1" s="1"/>
  <c r="K713" i="1" s="1"/>
  <c r="I712" i="1"/>
  <c r="J712" i="1" s="1"/>
  <c r="K712" i="1" s="1"/>
  <c r="I711" i="1"/>
  <c r="J711" i="1"/>
  <c r="K711" i="1"/>
  <c r="I732" i="1"/>
  <c r="J732" i="1" s="1"/>
  <c r="K732" i="1" s="1"/>
  <c r="I722" i="1"/>
  <c r="J722" i="1" s="1"/>
  <c r="K722" i="1" s="1"/>
  <c r="I696" i="1"/>
  <c r="J696" i="1" s="1"/>
  <c r="K696" i="1" s="1"/>
  <c r="I690" i="1"/>
  <c r="J690" i="1"/>
  <c r="K690" i="1"/>
  <c r="I673" i="1"/>
  <c r="J673" i="1" s="1"/>
  <c r="K673" i="1" s="1"/>
  <c r="I672" i="1"/>
  <c r="J672" i="1" s="1"/>
  <c r="K672" i="1" s="1"/>
  <c r="I671" i="1"/>
  <c r="J671" i="1" s="1"/>
  <c r="K671" i="1" s="1"/>
  <c r="I669" i="1"/>
  <c r="J669" i="1"/>
  <c r="K669" i="1"/>
  <c r="I656" i="1"/>
  <c r="J656" i="1" s="1"/>
  <c r="K656" i="1" s="1"/>
  <c r="I498" i="1"/>
  <c r="J498" i="1" s="1"/>
  <c r="K498" i="1" s="1"/>
  <c r="I494" i="1"/>
  <c r="J494" i="1" s="1"/>
  <c r="K494" i="1" s="1"/>
  <c r="I486" i="1"/>
  <c r="J486" i="1"/>
  <c r="K486" i="1"/>
  <c r="I485" i="1"/>
  <c r="J485" i="1" s="1"/>
  <c r="K485" i="1" s="1"/>
  <c r="I484" i="1"/>
  <c r="J484" i="1" s="1"/>
  <c r="K484" i="1" s="1"/>
  <c r="I483" i="1"/>
  <c r="J483" i="1" s="1"/>
  <c r="K483" i="1"/>
  <c r="I482" i="1"/>
  <c r="J482" i="1"/>
  <c r="K482" i="1"/>
  <c r="I479" i="1"/>
  <c r="J479" i="1" s="1"/>
  <c r="K479" i="1" s="1"/>
  <c r="I169" i="1"/>
  <c r="J169" i="1" s="1"/>
  <c r="K169" i="1" s="1"/>
  <c r="I168" i="1"/>
  <c r="J168" i="1" s="1"/>
  <c r="K168" i="1"/>
  <c r="I167" i="1"/>
  <c r="J167" i="1"/>
  <c r="K167" i="1"/>
  <c r="I165" i="1"/>
  <c r="J165" i="1" s="1"/>
  <c r="I164" i="1"/>
  <c r="J164" i="1"/>
  <c r="I163" i="1"/>
  <c r="J163" i="1" s="1"/>
  <c r="I137" i="1"/>
  <c r="J137" i="1" s="1"/>
  <c r="K137" i="1"/>
  <c r="I136" i="1"/>
  <c r="J136" i="1"/>
  <c r="K136" i="1"/>
  <c r="I134" i="1"/>
  <c r="J134" i="1" s="1"/>
  <c r="K134" i="1" s="1"/>
  <c r="I116" i="1"/>
  <c r="J116" i="1" s="1"/>
  <c r="K116" i="1" s="1"/>
  <c r="I113" i="1"/>
  <c r="J113" i="1" s="1"/>
  <c r="K113" i="1"/>
  <c r="I104" i="1"/>
  <c r="J104" i="1"/>
  <c r="K104" i="1"/>
  <c r="I83" i="1"/>
  <c r="J83" i="1" s="1"/>
  <c r="I59" i="1"/>
  <c r="J59" i="1"/>
  <c r="K59" i="1" s="1"/>
  <c r="I58" i="1"/>
  <c r="J58" i="1"/>
  <c r="K58" i="1" s="1"/>
  <c r="I57" i="1"/>
  <c r="J57" i="1" s="1"/>
  <c r="K57" i="1" s="1"/>
  <c r="I49" i="1"/>
  <c r="J49" i="1" s="1"/>
  <c r="K49" i="1" s="1"/>
  <c r="I34" i="1"/>
  <c r="J34" i="1"/>
  <c r="K34" i="1" s="1"/>
  <c r="I33" i="1"/>
  <c r="J33" i="1" s="1"/>
  <c r="K33" i="1" s="1"/>
  <c r="I27" i="1"/>
  <c r="J27" i="1" s="1"/>
  <c r="K27" i="1" s="1"/>
  <c r="I720" i="1"/>
  <c r="J720" i="1" s="1"/>
  <c r="K720" i="1" s="1"/>
  <c r="I706" i="1"/>
  <c r="J706" i="1"/>
  <c r="K706" i="1" s="1"/>
  <c r="I710" i="1"/>
  <c r="J710" i="1" s="1"/>
  <c r="K710" i="1" s="1"/>
  <c r="I707" i="1"/>
  <c r="J707" i="1" s="1"/>
  <c r="K707" i="1" s="1"/>
  <c r="I708" i="1"/>
  <c r="J708" i="1" s="1"/>
  <c r="K708" i="1" s="1"/>
  <c r="I709" i="1"/>
  <c r="J709" i="1"/>
  <c r="K709" i="1" s="1"/>
  <c r="I39" i="1"/>
  <c r="J39" i="1" s="1"/>
  <c r="K39" i="1" s="1"/>
  <c r="I187" i="1"/>
  <c r="J187" i="1" s="1"/>
  <c r="K187" i="1" s="1"/>
  <c r="I1180" i="1"/>
  <c r="J1180" i="1" s="1"/>
  <c r="K1180" i="1" s="1"/>
  <c r="I66" i="1"/>
  <c r="J66" i="1"/>
  <c r="I193" i="1"/>
  <c r="J193" i="1" s="1"/>
  <c r="J573" i="1"/>
  <c r="K573" i="1" s="1"/>
  <c r="I752" i="1"/>
  <c r="J752" i="1" s="1"/>
  <c r="K752" i="1" s="1"/>
  <c r="I1153" i="1"/>
  <c r="J1153" i="1" s="1"/>
  <c r="J1038" i="1"/>
  <c r="K1038" i="1" s="1"/>
  <c r="I1210" i="1"/>
  <c r="J1210" i="1" s="1"/>
  <c r="K1210" i="1" s="1"/>
  <c r="I1206" i="1"/>
  <c r="J1206" i="1" s="1"/>
  <c r="K1206" i="1" s="1"/>
  <c r="I1186" i="1"/>
  <c r="J1186" i="1"/>
  <c r="K1186" i="1"/>
  <c r="I1162" i="1"/>
  <c r="J1162" i="1" s="1"/>
  <c r="K1162" i="1" s="1"/>
  <c r="I1081" i="1"/>
  <c r="J1081" i="1" s="1"/>
  <c r="K1081" i="1" s="1"/>
  <c r="I1026" i="1"/>
  <c r="J1026" i="1" s="1"/>
  <c r="K1026" i="1" s="1"/>
  <c r="J1014" i="1"/>
  <c r="K1014" i="1" s="1"/>
  <c r="J1011" i="1"/>
  <c r="K1011" i="1" s="1"/>
  <c r="I1022" i="1"/>
  <c r="J1022" i="1" s="1"/>
  <c r="K1022" i="1"/>
  <c r="I1009" i="1"/>
  <c r="J1009" i="1" s="1"/>
  <c r="K1009" i="1" s="1"/>
  <c r="I989" i="1"/>
  <c r="J989" i="1"/>
  <c r="K989" i="1" s="1"/>
  <c r="I983" i="1"/>
  <c r="J983" i="1"/>
  <c r="K983" i="1" s="1"/>
  <c r="I949" i="1"/>
  <c r="J949" i="1" s="1"/>
  <c r="K949" i="1"/>
  <c r="I888" i="1"/>
  <c r="J888" i="1" s="1"/>
  <c r="K888" i="1" s="1"/>
  <c r="I863" i="1"/>
  <c r="J863" i="1"/>
  <c r="K863" i="1" s="1"/>
  <c r="I862" i="1"/>
  <c r="J862" i="1"/>
  <c r="K862" i="1" s="1"/>
  <c r="I772" i="1"/>
  <c r="J772" i="1" s="1"/>
  <c r="K772" i="1"/>
  <c r="I718" i="1"/>
  <c r="J718" i="1" s="1"/>
  <c r="K718" i="1" s="1"/>
  <c r="I688" i="1"/>
  <c r="J688" i="1"/>
  <c r="K688" i="1" s="1"/>
  <c r="I687" i="1"/>
  <c r="J687" i="1"/>
  <c r="K687" i="1" s="1"/>
  <c r="I681" i="1"/>
  <c r="J681" i="1" s="1"/>
  <c r="K681" i="1" s="1"/>
  <c r="I645" i="1"/>
  <c r="J645" i="1" s="1"/>
  <c r="K645" i="1" s="1"/>
  <c r="I636" i="1"/>
  <c r="J636" i="1"/>
  <c r="K636" i="1" s="1"/>
  <c r="I191" i="1"/>
  <c r="J191" i="1"/>
  <c r="K191" i="1" s="1"/>
  <c r="I112" i="1"/>
  <c r="J112" i="1" s="1"/>
  <c r="K112" i="1" s="1"/>
  <c r="I100" i="1"/>
  <c r="J100" i="1" s="1"/>
  <c r="K100" i="1" s="1"/>
  <c r="I99" i="1"/>
  <c r="J99" i="1"/>
  <c r="K99" i="1" s="1"/>
  <c r="I48" i="1"/>
  <c r="J48" i="1"/>
  <c r="K48" i="1" s="1"/>
  <c r="J21" i="1"/>
  <c r="K21" i="1" s="1"/>
  <c r="J15" i="1"/>
  <c r="K15" i="1" s="1"/>
  <c r="I634" i="1"/>
  <c r="J634" i="1" s="1"/>
  <c r="K634" i="1" s="1"/>
  <c r="G572" i="1"/>
  <c r="J572" i="1" s="1"/>
  <c r="K572" i="1" s="1"/>
  <c r="G1036" i="1"/>
  <c r="J1036" i="1" s="1"/>
  <c r="K1036" i="1" s="1"/>
  <c r="I1160" i="1"/>
  <c r="J1160" i="1"/>
  <c r="K1160" i="1" s="1"/>
  <c r="I1091" i="1"/>
  <c r="J1091" i="1" s="1"/>
  <c r="K1091" i="1" s="1"/>
  <c r="I1051" i="1"/>
  <c r="J1051" i="1" s="1"/>
  <c r="K1051" i="1" s="1"/>
  <c r="I1015" i="1"/>
  <c r="J1015" i="1" s="1"/>
  <c r="K1015" i="1" s="1"/>
  <c r="I1012" i="1"/>
  <c r="J1012" i="1"/>
  <c r="K1012" i="1" s="1"/>
  <c r="I1422" i="1"/>
  <c r="J1422" i="1" s="1"/>
  <c r="K1422" i="1" s="1"/>
  <c r="I1421" i="1"/>
  <c r="J1421" i="1" s="1"/>
  <c r="K1421" i="1" s="1"/>
  <c r="I852" i="1"/>
  <c r="J852" i="1" s="1"/>
  <c r="K852" i="1" s="1"/>
  <c r="I816" i="1"/>
  <c r="J816" i="1"/>
  <c r="K816" i="1" s="1"/>
  <c r="I762" i="1"/>
  <c r="J762" i="1" s="1"/>
  <c r="K762" i="1" s="1"/>
  <c r="I740" i="1"/>
  <c r="J740" i="1" s="1"/>
  <c r="K740" i="1" s="1"/>
  <c r="I750" i="1"/>
  <c r="J750" i="1" s="1"/>
  <c r="K750" i="1" s="1"/>
  <c r="I742" i="1"/>
  <c r="J742" i="1"/>
  <c r="K742" i="1" s="1"/>
  <c r="I694" i="1"/>
  <c r="J694" i="1" s="1"/>
  <c r="K694" i="1" s="1"/>
  <c r="I693" i="1"/>
  <c r="J693" i="1" s="1"/>
  <c r="K693" i="1" s="1"/>
  <c r="I679" i="1"/>
  <c r="J679" i="1" s="1"/>
  <c r="K679" i="1" s="1"/>
  <c r="I663" i="1"/>
  <c r="J663" i="1"/>
  <c r="K663" i="1" s="1"/>
  <c r="I662" i="1"/>
  <c r="J662" i="1" s="1"/>
  <c r="K662" i="1" s="1"/>
  <c r="I644" i="1"/>
  <c r="J644" i="1" s="1"/>
  <c r="K644" i="1" s="1"/>
  <c r="I638" i="1"/>
  <c r="J638" i="1" s="1"/>
  <c r="K638" i="1" s="1"/>
  <c r="I582" i="1"/>
  <c r="J582" i="1"/>
  <c r="K582" i="1" s="1"/>
  <c r="I493" i="1"/>
  <c r="J493" i="1" s="1"/>
  <c r="K493" i="1" s="1"/>
  <c r="I489" i="1"/>
  <c r="J489" i="1" s="1"/>
  <c r="K489" i="1" s="1"/>
  <c r="I488" i="1"/>
  <c r="J488" i="1" s="1"/>
  <c r="K488" i="1" s="1"/>
  <c r="I470" i="1"/>
  <c r="J470" i="1"/>
  <c r="K470" i="1" s="1"/>
  <c r="I127" i="1"/>
  <c r="J127" i="1" s="1"/>
  <c r="K127" i="1" s="1"/>
  <c r="I126" i="1"/>
  <c r="J126" i="1" s="1"/>
  <c r="K126" i="1" s="1"/>
  <c r="I125" i="1"/>
  <c r="J125" i="1" s="1"/>
  <c r="K125" i="1" s="1"/>
  <c r="I124" i="1"/>
  <c r="J124" i="1"/>
  <c r="K124" i="1" s="1"/>
  <c r="I94" i="1"/>
  <c r="J94" i="1" s="1"/>
  <c r="K94" i="1" s="1"/>
  <c r="I93" i="1"/>
  <c r="J93" i="1" s="1"/>
  <c r="K93" i="1" s="1"/>
  <c r="I62" i="1"/>
  <c r="J62" i="1" s="1"/>
  <c r="K62" i="1" s="1"/>
  <c r="J19" i="1"/>
  <c r="K19" i="1"/>
  <c r="G571" i="1"/>
  <c r="J571" i="1"/>
  <c r="K571" i="1" s="1"/>
  <c r="I683" i="1"/>
  <c r="J683" i="1"/>
  <c r="K683" i="1" s="1"/>
  <c r="I677" i="1"/>
  <c r="J677" i="1"/>
  <c r="K677" i="1" s="1"/>
  <c r="I676" i="1"/>
  <c r="J676" i="1" s="1"/>
  <c r="K676" i="1"/>
  <c r="I675" i="1"/>
  <c r="J675" i="1" s="1"/>
  <c r="K675" i="1" s="1"/>
  <c r="I632" i="1"/>
  <c r="J632" i="1"/>
  <c r="K632" i="1" s="1"/>
  <c r="I631" i="1"/>
  <c r="J631" i="1"/>
  <c r="K631" i="1" s="1"/>
  <c r="I630" i="1"/>
  <c r="J630" i="1" s="1"/>
  <c r="K630" i="1" s="1"/>
  <c r="G617" i="1"/>
  <c r="J18" i="1"/>
  <c r="K18" i="1" s="1"/>
  <c r="G1033" i="1"/>
  <c r="J1033" i="1"/>
  <c r="K1033" i="1" s="1"/>
  <c r="G1034" i="1"/>
  <c r="J1034" i="1"/>
  <c r="K1034" i="1" s="1"/>
  <c r="G1035" i="1"/>
  <c r="J1035" i="1" s="1"/>
  <c r="K1035" i="1"/>
  <c r="I69" i="1"/>
  <c r="J69" i="1" s="1"/>
  <c r="G570" i="1"/>
  <c r="J570" i="1"/>
  <c r="K570" i="1"/>
  <c r="I1564" i="1"/>
  <c r="J1564" i="1"/>
  <c r="K1564" i="1"/>
  <c r="I1563" i="1"/>
  <c r="J1563" i="1" s="1"/>
  <c r="K1563" i="1" s="1"/>
  <c r="I1017" i="1"/>
  <c r="J1017" i="1" s="1"/>
  <c r="K1017" i="1" s="1"/>
  <c r="I739" i="1"/>
  <c r="J739" i="1"/>
  <c r="K739" i="1"/>
  <c r="I652" i="1"/>
  <c r="J652" i="1"/>
  <c r="K652" i="1"/>
  <c r="I650" i="1"/>
  <c r="J650" i="1" s="1"/>
  <c r="K650" i="1" s="1"/>
  <c r="I618" i="1"/>
  <c r="J618" i="1" s="1"/>
  <c r="K618" i="1" s="1"/>
  <c r="I111" i="1"/>
  <c r="J111" i="1"/>
  <c r="K111" i="1"/>
  <c r="I616" i="1"/>
  <c r="J616" i="1"/>
  <c r="K616" i="1"/>
  <c r="I61" i="1"/>
  <c r="J61" i="1" s="1"/>
  <c r="K61" i="1" s="1"/>
  <c r="G569" i="1"/>
  <c r="J569" i="1" s="1"/>
  <c r="K569" i="1" s="1"/>
  <c r="G1150" i="1"/>
  <c r="I1150" i="1"/>
  <c r="J1150" i="1"/>
  <c r="K1150" i="1" s="1"/>
  <c r="G568" i="1"/>
  <c r="J568" i="1"/>
  <c r="K568" i="1" s="1"/>
  <c r="I144" i="1"/>
  <c r="J144" i="1" s="1"/>
  <c r="K144" i="1"/>
  <c r="I1152" i="1"/>
  <c r="J1152" i="1" s="1"/>
  <c r="K1152" i="1" s="1"/>
  <c r="I850" i="1"/>
  <c r="J850" i="1"/>
  <c r="K850" i="1" s="1"/>
  <c r="I1213" i="1"/>
  <c r="J1213" i="1"/>
  <c r="K1213" i="1" s="1"/>
  <c r="I1212" i="1"/>
  <c r="J1212" i="1" s="1"/>
  <c r="K1212" i="1"/>
  <c r="I875" i="1"/>
  <c r="J875" i="1" s="1"/>
  <c r="K875" i="1" s="1"/>
  <c r="G567" i="1"/>
  <c r="J567" i="1"/>
  <c r="K567" i="1" s="1"/>
  <c r="I819" i="1"/>
  <c r="J819" i="1"/>
  <c r="K819" i="1" s="1"/>
  <c r="I818" i="1"/>
  <c r="J818" i="1" s="1"/>
  <c r="K818" i="1"/>
  <c r="I52" i="1"/>
  <c r="J52" i="1" s="1"/>
  <c r="K52" i="1" s="1"/>
  <c r="G566" i="1"/>
  <c r="I566" i="1"/>
  <c r="J566" i="1" s="1"/>
  <c r="K566" i="1" s="1"/>
  <c r="I1020" i="1"/>
  <c r="J1020" i="1" s="1"/>
  <c r="K1020" i="1" s="1"/>
  <c r="I985" i="1"/>
  <c r="J985" i="1"/>
  <c r="K985" i="1" s="1"/>
  <c r="G565" i="1"/>
  <c r="I565" i="1"/>
  <c r="J565" i="1"/>
  <c r="K565" i="1"/>
  <c r="G564" i="1"/>
  <c r="I564" i="1"/>
  <c r="J564" i="1"/>
  <c r="K564" i="1" s="1"/>
  <c r="I1095" i="1"/>
  <c r="J1095" i="1" s="1"/>
  <c r="K1095" i="1" s="1"/>
  <c r="I25" i="1"/>
  <c r="J25" i="1" s="1"/>
  <c r="K25" i="1" s="1"/>
  <c r="G563" i="1"/>
  <c r="I563" i="1"/>
  <c r="J563" i="1" s="1"/>
  <c r="K563" i="1" s="1"/>
  <c r="I1158" i="1"/>
  <c r="J1158" i="1" s="1"/>
  <c r="K1158" i="1" s="1"/>
  <c r="I1364" i="1"/>
  <c r="J1364" i="1"/>
  <c r="I1365" i="1"/>
  <c r="J1365" i="1" s="1"/>
  <c r="K1365" i="1" s="1"/>
  <c r="G562" i="1"/>
  <c r="I562" i="1"/>
  <c r="J562" i="1" s="1"/>
  <c r="K562" i="1" s="1"/>
  <c r="I1574" i="1"/>
  <c r="J1574" i="1" s="1"/>
  <c r="K1574" i="1" s="1"/>
  <c r="I1573" i="1"/>
  <c r="J1573" i="1"/>
  <c r="K1573" i="1" s="1"/>
  <c r="I1572" i="1"/>
  <c r="J1572" i="1" s="1"/>
  <c r="K1572" i="1" s="1"/>
  <c r="I1571" i="1"/>
  <c r="J1571" i="1" s="1"/>
  <c r="K1571" i="1" s="1"/>
  <c r="I1570" i="1"/>
  <c r="J1570" i="1" s="1"/>
  <c r="K1570" i="1" s="1"/>
  <c r="I1569" i="1"/>
  <c r="J1569" i="1"/>
  <c r="K1569" i="1" s="1"/>
  <c r="I1568" i="1"/>
  <c r="J1568" i="1" s="1"/>
  <c r="I1567" i="1"/>
  <c r="J1567" i="1"/>
  <c r="K1567" i="1" s="1"/>
  <c r="I1559" i="1"/>
  <c r="J1559" i="1"/>
  <c r="K1559" i="1" s="1"/>
  <c r="I1558" i="1"/>
  <c r="J1558" i="1"/>
  <c r="K1558" i="1"/>
  <c r="I1557" i="1"/>
  <c r="J1557" i="1"/>
  <c r="K1557" i="1" s="1"/>
  <c r="I1556" i="1"/>
  <c r="J1556" i="1"/>
  <c r="K1556" i="1" s="1"/>
  <c r="I1555" i="1"/>
  <c r="J1555" i="1"/>
  <c r="K1555" i="1" s="1"/>
  <c r="I1554" i="1"/>
  <c r="J1554" i="1"/>
  <c r="K1554" i="1"/>
  <c r="I1553" i="1"/>
  <c r="J1553" i="1"/>
  <c r="K1553" i="1" s="1"/>
  <c r="I1552" i="1"/>
  <c r="J1552" i="1"/>
  <c r="K1552" i="1" s="1"/>
  <c r="I1551" i="1"/>
  <c r="J1551" i="1"/>
  <c r="K1551" i="1" s="1"/>
  <c r="I1550" i="1"/>
  <c r="J1550" i="1"/>
  <c r="K1550" i="1"/>
  <c r="I1549" i="1"/>
  <c r="J1549" i="1" s="1"/>
  <c r="I1548" i="1"/>
  <c r="J1548" i="1" s="1"/>
  <c r="K1548" i="1" s="1"/>
  <c r="I1547" i="1"/>
  <c r="J1547" i="1"/>
  <c r="K1547" i="1"/>
  <c r="I1546" i="1"/>
  <c r="J1546" i="1" s="1"/>
  <c r="K1546" i="1" s="1"/>
  <c r="I1545" i="1"/>
  <c r="J1545" i="1" s="1"/>
  <c r="K1545" i="1" s="1"/>
  <c r="I1544" i="1"/>
  <c r="J1544" i="1" s="1"/>
  <c r="I1543" i="1"/>
  <c r="J1543" i="1" s="1"/>
  <c r="K1543" i="1" s="1"/>
  <c r="I1542" i="1"/>
  <c r="J1542" i="1" s="1"/>
  <c r="I1541" i="1"/>
  <c r="J1541" i="1" s="1"/>
  <c r="K1541" i="1" s="1"/>
  <c r="I1540" i="1"/>
  <c r="J1540" i="1" s="1"/>
  <c r="K1540" i="1" s="1"/>
  <c r="I1539" i="1"/>
  <c r="J1539" i="1"/>
  <c r="K1539" i="1" s="1"/>
  <c r="I1538" i="1"/>
  <c r="J1538" i="1"/>
  <c r="K1538" i="1" s="1"/>
  <c r="I1537" i="1"/>
  <c r="J1537" i="1" s="1"/>
  <c r="K1537" i="1" s="1"/>
  <c r="I1536" i="1"/>
  <c r="J1536" i="1" s="1"/>
  <c r="K1536" i="1" s="1"/>
  <c r="I1535" i="1"/>
  <c r="J1535" i="1"/>
  <c r="I1534" i="1"/>
  <c r="J1534" i="1"/>
  <c r="K1534" i="1"/>
  <c r="I1533" i="1"/>
  <c r="J1533" i="1" s="1"/>
  <c r="K1533" i="1" s="1"/>
  <c r="I1532" i="1"/>
  <c r="J1532" i="1" s="1"/>
  <c r="K1532" i="1" s="1"/>
  <c r="I1531" i="1"/>
  <c r="J1531" i="1"/>
  <c r="K1531" i="1"/>
  <c r="I1530" i="1"/>
  <c r="J1530" i="1"/>
  <c r="K1530" i="1"/>
  <c r="I1529" i="1"/>
  <c r="J1529" i="1" s="1"/>
  <c r="K1529" i="1" s="1"/>
  <c r="I1528" i="1"/>
  <c r="J1528" i="1" s="1"/>
  <c r="K1528" i="1" s="1"/>
  <c r="I1527" i="1"/>
  <c r="J1527" i="1"/>
  <c r="K1527" i="1"/>
  <c r="I1526" i="1"/>
  <c r="J1526" i="1"/>
  <c r="K1526" i="1"/>
  <c r="I1525" i="1"/>
  <c r="J1525" i="1" s="1"/>
  <c r="K1525" i="1" s="1"/>
  <c r="I1524" i="1"/>
  <c r="J1524" i="1" s="1"/>
  <c r="K1524" i="1" s="1"/>
  <c r="I1523" i="1"/>
  <c r="J1523" i="1" s="1"/>
  <c r="I1522" i="1"/>
  <c r="J1522" i="1" s="1"/>
  <c r="K1522" i="1" s="1"/>
  <c r="I1521" i="1"/>
  <c r="J1521" i="1" s="1"/>
  <c r="I1520" i="1"/>
  <c r="J1520" i="1" s="1"/>
  <c r="K1520" i="1" s="1"/>
  <c r="I1519" i="1"/>
  <c r="J1519" i="1" s="1"/>
  <c r="I1515" i="1"/>
  <c r="J1515" i="1" s="1"/>
  <c r="K1515" i="1"/>
  <c r="I1514" i="1"/>
  <c r="J1514" i="1"/>
  <c r="K1514" i="1"/>
  <c r="I1513" i="1"/>
  <c r="J1513" i="1" s="1"/>
  <c r="I1512" i="1"/>
  <c r="J1512" i="1"/>
  <c r="K1512" i="1" s="1"/>
  <c r="I1511" i="1"/>
  <c r="J1511" i="1"/>
  <c r="K1511" i="1" s="1"/>
  <c r="I1510" i="1"/>
  <c r="J1510" i="1" s="1"/>
  <c r="I1509" i="1"/>
  <c r="J1509" i="1"/>
  <c r="K1509" i="1" s="1"/>
  <c r="I1508" i="1"/>
  <c r="J1508" i="1" s="1"/>
  <c r="K1508" i="1" s="1"/>
  <c r="I1507" i="1"/>
  <c r="J1507" i="1" s="1"/>
  <c r="K1507" i="1" s="1"/>
  <c r="I1506" i="1"/>
  <c r="J1506" i="1"/>
  <c r="K1506" i="1" s="1"/>
  <c r="I1505" i="1"/>
  <c r="J1505" i="1"/>
  <c r="K1505" i="1" s="1"/>
  <c r="I1504" i="1"/>
  <c r="J1504" i="1" s="1"/>
  <c r="I1498" i="1"/>
  <c r="J1498" i="1" s="1"/>
  <c r="K1498" i="1" s="1"/>
  <c r="I1497" i="1"/>
  <c r="J1497" i="1" s="1"/>
  <c r="K1497" i="1"/>
  <c r="I1496" i="1"/>
  <c r="J1496" i="1" s="1"/>
  <c r="I1495" i="1"/>
  <c r="J1495" i="1" s="1"/>
  <c r="K1495" i="1" s="1"/>
  <c r="I1494" i="1"/>
  <c r="J1494" i="1"/>
  <c r="I1493" i="1"/>
  <c r="J1493" i="1" s="1"/>
  <c r="K1493" i="1" s="1"/>
  <c r="I1492" i="1"/>
  <c r="J1492" i="1"/>
  <c r="K1492" i="1" s="1"/>
  <c r="I1491" i="1"/>
  <c r="J1491" i="1"/>
  <c r="K1491" i="1" s="1"/>
  <c r="I1490" i="1"/>
  <c r="J1490" i="1" s="1"/>
  <c r="K1490" i="1" s="1"/>
  <c r="I1489" i="1"/>
  <c r="J1489" i="1" s="1"/>
  <c r="K1489" i="1" s="1"/>
  <c r="I1488" i="1"/>
  <c r="J1488" i="1"/>
  <c r="K1488" i="1" s="1"/>
  <c r="I1487" i="1"/>
  <c r="J1487" i="1" s="1"/>
  <c r="I1486" i="1"/>
  <c r="J1486" i="1"/>
  <c r="K1486" i="1" s="1"/>
  <c r="I1485" i="1"/>
  <c r="J1485" i="1" s="1"/>
  <c r="I1484" i="1"/>
  <c r="J1484" i="1"/>
  <c r="K1484" i="1" s="1"/>
  <c r="I1483" i="1"/>
  <c r="J1483" i="1" s="1"/>
  <c r="I1482" i="1"/>
  <c r="J1482" i="1" s="1"/>
  <c r="K1482" i="1" s="1"/>
  <c r="I1481" i="1"/>
  <c r="J1481" i="1" s="1"/>
  <c r="I1480" i="1"/>
  <c r="J1480" i="1" s="1"/>
  <c r="K1480" i="1" s="1"/>
  <c r="I1479" i="1"/>
  <c r="J1479" i="1" s="1"/>
  <c r="K1479" i="1"/>
  <c r="I1478" i="1"/>
  <c r="J1478" i="1"/>
  <c r="K1478" i="1" s="1"/>
  <c r="I1477" i="1"/>
  <c r="J1477" i="1" s="1"/>
  <c r="I1476" i="1"/>
  <c r="J1476" i="1"/>
  <c r="K1476" i="1" s="1"/>
  <c r="I1475" i="1"/>
  <c r="J1475" i="1"/>
  <c r="I1474" i="1"/>
  <c r="J1474" i="1"/>
  <c r="K1474" i="1" s="1"/>
  <c r="I1473" i="1"/>
  <c r="J1473" i="1" s="1"/>
  <c r="K1473" i="1" s="1"/>
  <c r="I1472" i="1"/>
  <c r="J1472" i="1" s="1"/>
  <c r="K1472" i="1"/>
  <c r="I1471" i="1"/>
  <c r="J1471" i="1" s="1"/>
  <c r="I1470" i="1"/>
  <c r="J1470" i="1" s="1"/>
  <c r="K1470" i="1"/>
  <c r="I1469" i="1"/>
  <c r="J1469" i="1"/>
  <c r="I1468" i="1"/>
  <c r="J1468" i="1" s="1"/>
  <c r="K1468" i="1" s="1"/>
  <c r="I1467" i="1"/>
  <c r="J1467" i="1"/>
  <c r="K1467" i="1" s="1"/>
  <c r="I1466" i="1"/>
  <c r="J1466" i="1"/>
  <c r="K1466" i="1" s="1"/>
  <c r="I1465" i="1"/>
  <c r="J1465" i="1" s="1"/>
  <c r="K1465" i="1" s="1"/>
  <c r="I1464" i="1"/>
  <c r="J1464" i="1" s="1"/>
  <c r="K1464" i="1" s="1"/>
  <c r="I1463" i="1"/>
  <c r="J1463" i="1"/>
  <c r="K1463" i="1" s="1"/>
  <c r="I1462" i="1"/>
  <c r="J1462" i="1"/>
  <c r="K1462" i="1" s="1"/>
  <c r="I1461" i="1"/>
  <c r="J1461" i="1" s="1"/>
  <c r="I1460" i="1"/>
  <c r="J1460" i="1" s="1"/>
  <c r="K1460" i="1" s="1"/>
  <c r="I1459" i="1"/>
  <c r="J1459" i="1" s="1"/>
  <c r="I1458" i="1"/>
  <c r="J1458" i="1" s="1"/>
  <c r="K1458" i="1" s="1"/>
  <c r="I1457" i="1"/>
  <c r="J1457" i="1" s="1"/>
  <c r="K1457" i="1"/>
  <c r="I1456" i="1"/>
  <c r="J1456" i="1"/>
  <c r="I1455" i="1"/>
  <c r="J1455" i="1" s="1"/>
  <c r="K1455" i="1" s="1"/>
  <c r="I1454" i="1"/>
  <c r="J1454" i="1"/>
  <c r="K1454" i="1" s="1"/>
  <c r="I1453" i="1"/>
  <c r="J1453" i="1"/>
  <c r="I1452" i="1"/>
  <c r="J1452" i="1"/>
  <c r="K1452" i="1" s="1"/>
  <c r="I1451" i="1"/>
  <c r="J1451" i="1" s="1"/>
  <c r="K1451" i="1" s="1"/>
  <c r="I1450" i="1"/>
  <c r="J1450" i="1" s="1"/>
  <c r="K1450" i="1"/>
  <c r="I1449" i="1"/>
  <c r="J1449" i="1"/>
  <c r="I1448" i="1"/>
  <c r="J1448" i="1" s="1"/>
  <c r="K1448" i="1" s="1"/>
  <c r="I1447" i="1"/>
  <c r="J1447" i="1"/>
  <c r="I1446" i="1"/>
  <c r="J1446" i="1" s="1"/>
  <c r="K1446" i="1" s="1"/>
  <c r="I1445" i="1"/>
  <c r="J1445" i="1"/>
  <c r="I1444" i="1"/>
  <c r="J1444" i="1"/>
  <c r="K1444" i="1" s="1"/>
  <c r="I1443" i="1"/>
  <c r="J1443" i="1"/>
  <c r="K1443" i="1" s="1"/>
  <c r="I1442" i="1"/>
  <c r="J1442" i="1" s="1"/>
  <c r="K1442" i="1" s="1"/>
  <c r="I1441" i="1"/>
  <c r="J1441" i="1" s="1"/>
  <c r="K1441" i="1" s="1"/>
  <c r="I1440" i="1"/>
  <c r="J1440" i="1"/>
  <c r="K1440" i="1" s="1"/>
  <c r="I1439" i="1"/>
  <c r="J1439" i="1"/>
  <c r="I1438" i="1"/>
  <c r="J1438" i="1"/>
  <c r="K1438" i="1" s="1"/>
  <c r="I1437" i="1"/>
  <c r="J1437" i="1" s="1"/>
  <c r="K1437" i="1" s="1"/>
  <c r="I1436" i="1"/>
  <c r="J1436" i="1" s="1"/>
  <c r="K1436" i="1" s="1"/>
  <c r="I1435" i="1"/>
  <c r="J1435" i="1" s="1"/>
  <c r="K1435" i="1"/>
  <c r="I1434" i="1"/>
  <c r="J1434" i="1"/>
  <c r="K1434" i="1" s="1"/>
  <c r="I1433" i="1"/>
  <c r="J1433" i="1" s="1"/>
  <c r="K1433" i="1" s="1"/>
  <c r="I1432" i="1"/>
  <c r="J1432" i="1" s="1"/>
  <c r="K1432" i="1" s="1"/>
  <c r="I1431" i="1"/>
  <c r="J1431" i="1" s="1"/>
  <c r="I1430" i="1"/>
  <c r="J1430" i="1" s="1"/>
  <c r="K1430" i="1" s="1"/>
  <c r="I1429" i="1"/>
  <c r="J1429" i="1" s="1"/>
  <c r="I1428" i="1"/>
  <c r="J1428" i="1" s="1"/>
  <c r="K1428" i="1" s="1"/>
  <c r="I1420" i="1"/>
  <c r="J1420" i="1"/>
  <c r="K1420" i="1"/>
  <c r="I1419" i="1"/>
  <c r="J1419" i="1"/>
  <c r="K1419" i="1" s="1"/>
  <c r="I1418" i="1"/>
  <c r="J1418" i="1" s="1"/>
  <c r="K1418" i="1" s="1"/>
  <c r="I1417" i="1"/>
  <c r="J1417" i="1" s="1"/>
  <c r="K1417" i="1"/>
  <c r="I1416" i="1"/>
  <c r="J1416" i="1"/>
  <c r="K1416" i="1"/>
  <c r="I1415" i="1"/>
  <c r="J1415" i="1"/>
  <c r="K1415" i="1" s="1"/>
  <c r="I1414" i="1"/>
  <c r="J1414" i="1" s="1"/>
  <c r="K1414" i="1" s="1"/>
  <c r="I1413" i="1"/>
  <c r="J1413" i="1" s="1"/>
  <c r="I1412" i="1"/>
  <c r="J1412" i="1" s="1"/>
  <c r="K1412" i="1" s="1"/>
  <c r="I1411" i="1"/>
  <c r="J1411" i="1" s="1"/>
  <c r="I1410" i="1"/>
  <c r="J1410" i="1" s="1"/>
  <c r="K1410" i="1" s="1"/>
  <c r="I1409" i="1"/>
  <c r="J1409" i="1" s="1"/>
  <c r="K1409" i="1" s="1"/>
  <c r="I1408" i="1"/>
  <c r="J1408" i="1"/>
  <c r="I1406" i="1"/>
  <c r="J1406" i="1"/>
  <c r="K1406" i="1"/>
  <c r="I1405" i="1"/>
  <c r="J1405" i="1"/>
  <c r="K1405" i="1" s="1"/>
  <c r="I1404" i="1"/>
  <c r="J1404" i="1" s="1"/>
  <c r="K1404" i="1" s="1"/>
  <c r="I1403" i="1"/>
  <c r="J1403" i="1" s="1"/>
  <c r="I1402" i="1"/>
  <c r="J1402" i="1" s="1"/>
  <c r="K1402" i="1" s="1"/>
  <c r="I1401" i="1"/>
  <c r="J1401" i="1" s="1"/>
  <c r="I1400" i="1"/>
  <c r="J1400" i="1" s="1"/>
  <c r="K1400" i="1" s="1"/>
  <c r="I1399" i="1"/>
  <c r="J1399" i="1" s="1"/>
  <c r="I1398" i="1"/>
  <c r="J1398" i="1" s="1"/>
  <c r="K1398" i="1"/>
  <c r="I1397" i="1"/>
  <c r="J1397" i="1"/>
  <c r="K1397" i="1"/>
  <c r="I1396" i="1"/>
  <c r="J1396" i="1"/>
  <c r="K1396" i="1" s="1"/>
  <c r="I1395" i="1"/>
  <c r="J1395" i="1" s="1"/>
  <c r="K1395" i="1" s="1"/>
  <c r="I1394" i="1"/>
  <c r="J1394" i="1" s="1"/>
  <c r="K1394" i="1"/>
  <c r="I1393" i="1"/>
  <c r="J1393" i="1"/>
  <c r="K1393" i="1"/>
  <c r="I1392" i="1"/>
  <c r="J1392" i="1"/>
  <c r="I1391" i="1"/>
  <c r="J1391" i="1"/>
  <c r="K1391" i="1" s="1"/>
  <c r="I1390" i="1"/>
  <c r="J1390" i="1"/>
  <c r="K1390" i="1" s="1"/>
  <c r="I1389" i="1"/>
  <c r="J1389" i="1" s="1"/>
  <c r="I1388" i="1"/>
  <c r="J1388" i="1"/>
  <c r="K1388" i="1" s="1"/>
  <c r="I1387" i="1"/>
  <c r="J1387" i="1" s="1"/>
  <c r="K1387" i="1" s="1"/>
  <c r="I1386" i="1"/>
  <c r="J1386" i="1" s="1"/>
  <c r="K1386" i="1" s="1"/>
  <c r="I1385" i="1"/>
  <c r="J1385" i="1"/>
  <c r="K1385" i="1" s="1"/>
  <c r="I1384" i="1"/>
  <c r="J1384" i="1"/>
  <c r="K1384" i="1" s="1"/>
  <c r="I1383" i="1"/>
  <c r="J1383" i="1" s="1"/>
  <c r="K1383" i="1" s="1"/>
  <c r="I1382" i="1"/>
  <c r="J1382" i="1" s="1"/>
  <c r="I1381" i="1"/>
  <c r="J1381" i="1" s="1"/>
  <c r="K1381" i="1" s="1"/>
  <c r="I1380" i="1"/>
  <c r="J1380" i="1" s="1"/>
  <c r="I1379" i="1"/>
  <c r="J1379" i="1" s="1"/>
  <c r="K1379" i="1" s="1"/>
  <c r="I1378" i="1"/>
  <c r="J1378" i="1"/>
  <c r="K1378" i="1" s="1"/>
  <c r="I1377" i="1"/>
  <c r="J1377" i="1" s="1"/>
  <c r="I1376" i="1"/>
  <c r="J1376" i="1"/>
  <c r="K1376" i="1" s="1"/>
  <c r="I1375" i="1"/>
  <c r="J1375" i="1"/>
  <c r="I1374" i="1"/>
  <c r="J1374" i="1"/>
  <c r="K1374" i="1" s="1"/>
  <c r="I1373" i="1"/>
  <c r="J1373" i="1" s="1"/>
  <c r="K1373" i="1" s="1"/>
  <c r="I1372" i="1"/>
  <c r="J1372" i="1" s="1"/>
  <c r="K1372" i="1" s="1"/>
  <c r="I1371" i="1"/>
  <c r="J1371" i="1"/>
  <c r="K1371" i="1"/>
  <c r="I1370" i="1"/>
  <c r="J1370" i="1"/>
  <c r="K1370" i="1" s="1"/>
  <c r="I1369" i="1"/>
  <c r="J1369" i="1" s="1"/>
  <c r="K1369" i="1" s="1"/>
  <c r="I1368" i="1"/>
  <c r="J1368" i="1" s="1"/>
  <c r="I1367" i="1"/>
  <c r="J1367" i="1" s="1"/>
  <c r="K1367" i="1" s="1"/>
  <c r="I1366" i="1"/>
  <c r="J1366" i="1" s="1"/>
  <c r="I1363" i="1"/>
  <c r="J1363" i="1" s="1"/>
  <c r="K1363" i="1" s="1"/>
  <c r="I1362" i="1"/>
  <c r="J1362" i="1" s="1"/>
  <c r="K1362" i="1" s="1"/>
  <c r="I1361" i="1"/>
  <c r="J1361" i="1"/>
  <c r="I1360" i="1"/>
  <c r="J1360" i="1"/>
  <c r="K1360" i="1"/>
  <c r="I1359" i="1"/>
  <c r="J1359" i="1"/>
  <c r="K1359" i="1" s="1"/>
  <c r="I1358" i="1"/>
  <c r="J1358" i="1" s="1"/>
  <c r="I1357" i="1"/>
  <c r="J1357" i="1" s="1"/>
  <c r="K1357" i="1" s="1"/>
  <c r="I1356" i="1"/>
  <c r="J1356" i="1" s="1"/>
  <c r="I1355" i="1"/>
  <c r="J1355" i="1"/>
  <c r="K1355" i="1" s="1"/>
  <c r="I1354" i="1"/>
  <c r="J1354" i="1" s="1"/>
  <c r="I1353" i="1"/>
  <c r="J1353" i="1" s="1"/>
  <c r="K1353" i="1" s="1"/>
  <c r="I1352" i="1"/>
  <c r="J1352" i="1" s="1"/>
  <c r="K1352" i="1"/>
  <c r="I1351" i="1"/>
  <c r="J1351" i="1"/>
  <c r="I1350" i="1"/>
  <c r="J1350" i="1" s="1"/>
  <c r="K1350" i="1" s="1"/>
  <c r="I1349" i="1"/>
  <c r="J1349" i="1"/>
  <c r="K1349" i="1" s="1"/>
  <c r="I1348" i="1"/>
  <c r="J1348" i="1" s="1"/>
  <c r="K1348" i="1" s="1"/>
  <c r="I1347" i="1"/>
  <c r="J1347" i="1" s="1"/>
  <c r="K1347" i="1" s="1"/>
  <c r="I1346" i="1"/>
  <c r="J1346" i="1" s="1"/>
  <c r="K1346" i="1"/>
  <c r="I1345" i="1"/>
  <c r="J1345" i="1"/>
  <c r="K1345" i="1" s="1"/>
  <c r="I1344" i="1"/>
  <c r="J1344" i="1" s="1"/>
  <c r="K1344" i="1" s="1"/>
  <c r="I1343" i="1"/>
  <c r="J1343" i="1" s="1"/>
  <c r="I1342" i="1"/>
  <c r="J1342" i="1"/>
  <c r="K1342" i="1" s="1"/>
  <c r="I1341" i="1"/>
  <c r="J1341" i="1" s="1"/>
  <c r="I1340" i="1"/>
  <c r="J1340" i="1" s="1"/>
  <c r="K1340" i="1" s="1"/>
  <c r="I1339" i="1"/>
  <c r="J1339" i="1" s="1"/>
  <c r="I1338" i="1"/>
  <c r="J1338" i="1" s="1"/>
  <c r="K1338" i="1" s="1"/>
  <c r="I1337" i="1"/>
  <c r="J1337" i="1" s="1"/>
  <c r="I1336" i="1"/>
  <c r="J1336" i="1" s="1"/>
  <c r="K1336" i="1" s="1"/>
  <c r="I1335" i="1"/>
  <c r="J1335" i="1" s="1"/>
  <c r="K1335" i="1" s="1"/>
  <c r="I1334" i="1"/>
  <c r="J1334" i="1"/>
  <c r="K1334" i="1" s="1"/>
  <c r="I1333" i="1"/>
  <c r="J1333" i="1"/>
  <c r="K1333" i="1" s="1"/>
  <c r="I1332" i="1"/>
  <c r="J1332" i="1" s="1"/>
  <c r="K1332" i="1" s="1"/>
  <c r="I1331" i="1"/>
  <c r="J1331" i="1" s="1"/>
  <c r="I1330" i="1"/>
  <c r="J1330" i="1" s="1"/>
  <c r="K1330" i="1" s="1"/>
  <c r="I1329" i="1"/>
  <c r="J1329" i="1"/>
  <c r="K1329" i="1"/>
  <c r="I1328" i="1"/>
  <c r="J1328" i="1"/>
  <c r="K1328" i="1" s="1"/>
  <c r="I1327" i="1"/>
  <c r="J1327" i="1" s="1"/>
  <c r="I1326" i="1"/>
  <c r="J1326" i="1" s="1"/>
  <c r="K1326" i="1" s="1"/>
  <c r="I1325" i="1"/>
  <c r="J1325" i="1" s="1"/>
  <c r="K1325" i="1" s="1"/>
  <c r="I1324" i="1"/>
  <c r="J1324" i="1" s="1"/>
  <c r="I1323" i="1"/>
  <c r="J1323" i="1" s="1"/>
  <c r="K1323" i="1" s="1"/>
  <c r="I1322" i="1"/>
  <c r="J1322" i="1" s="1"/>
  <c r="I1321" i="1"/>
  <c r="J1321" i="1" s="1"/>
  <c r="K1321" i="1"/>
  <c r="I1320" i="1"/>
  <c r="J1320" i="1"/>
  <c r="K1320" i="1"/>
  <c r="I1319" i="1"/>
  <c r="J1319" i="1"/>
  <c r="K1319" i="1" s="1"/>
  <c r="I1318" i="1"/>
  <c r="J1318" i="1"/>
  <c r="K1318" i="1" s="1"/>
  <c r="I1317" i="1"/>
  <c r="J1317" i="1" s="1"/>
  <c r="K1317" i="1" s="1"/>
  <c r="I1316" i="1"/>
  <c r="J1316" i="1"/>
  <c r="K1316" i="1"/>
  <c r="I1315" i="1"/>
  <c r="J1315" i="1"/>
  <c r="I1314" i="1"/>
  <c r="J1314" i="1" s="1"/>
  <c r="K1314" i="1" s="1"/>
  <c r="I1313" i="1"/>
  <c r="J1313" i="1"/>
  <c r="I1312" i="1"/>
  <c r="J1312" i="1"/>
  <c r="K1312" i="1"/>
  <c r="I1311" i="1"/>
  <c r="J1311" i="1"/>
  <c r="K1311" i="1" s="1"/>
  <c r="I1310" i="1"/>
  <c r="J1310" i="1" s="1"/>
  <c r="I1309" i="1"/>
  <c r="J1309" i="1"/>
  <c r="K1309" i="1" s="1"/>
  <c r="I1308" i="1"/>
  <c r="J1308" i="1" s="1"/>
  <c r="K1308" i="1" s="1"/>
  <c r="I1307" i="1"/>
  <c r="J1307" i="1"/>
  <c r="I1306" i="1"/>
  <c r="J1306" i="1" s="1"/>
  <c r="K1306" i="1" s="1"/>
  <c r="I1305" i="1"/>
  <c r="J1305" i="1" s="1"/>
  <c r="I1304" i="1"/>
  <c r="J1304" i="1" s="1"/>
  <c r="K1304" i="1" s="1"/>
  <c r="I1303" i="1"/>
  <c r="J1303" i="1"/>
  <c r="K1303" i="1"/>
  <c r="I1302" i="1"/>
  <c r="J1302" i="1"/>
  <c r="I1301" i="1"/>
  <c r="J1301" i="1"/>
  <c r="K1301" i="1" s="1"/>
  <c r="I1300" i="1"/>
  <c r="J1300" i="1"/>
  <c r="I1299" i="1"/>
  <c r="J1299" i="1"/>
  <c r="K1299" i="1" s="1"/>
  <c r="I1298" i="1"/>
  <c r="J1298" i="1"/>
  <c r="I1297" i="1"/>
  <c r="J1297" i="1"/>
  <c r="K1297" i="1" s="1"/>
  <c r="I1296" i="1"/>
  <c r="J1296" i="1" s="1"/>
  <c r="K1296" i="1" s="1"/>
  <c r="I1295" i="1"/>
  <c r="J1295" i="1" s="1"/>
  <c r="K1295" i="1" s="1"/>
  <c r="I1294" i="1"/>
  <c r="J1294" i="1"/>
  <c r="I1293" i="1"/>
  <c r="J1293" i="1"/>
  <c r="K1293" i="1"/>
  <c r="I1292" i="1"/>
  <c r="J1292" i="1"/>
  <c r="K1292" i="1" s="1"/>
  <c r="I1291" i="1"/>
  <c r="J1291" i="1"/>
  <c r="K1291" i="1" s="1"/>
  <c r="I1290" i="1"/>
  <c r="J1290" i="1" s="1"/>
  <c r="K1290" i="1" s="1"/>
  <c r="I1289" i="1"/>
  <c r="J1289" i="1"/>
  <c r="K1289" i="1"/>
  <c r="I1288" i="1"/>
  <c r="J1288" i="1"/>
  <c r="K1288" i="1" s="1"/>
  <c r="I1287" i="1"/>
  <c r="J1287" i="1"/>
  <c r="I1286" i="1"/>
  <c r="J1286" i="1"/>
  <c r="K1286" i="1" s="1"/>
  <c r="I1285" i="1"/>
  <c r="J1285" i="1"/>
  <c r="K1285" i="1"/>
  <c r="I1284" i="1"/>
  <c r="J1284" i="1" s="1"/>
  <c r="K1284" i="1"/>
  <c r="I1283" i="1"/>
  <c r="J1283" i="1" s="1"/>
  <c r="I1282" i="1"/>
  <c r="J1282" i="1" s="1"/>
  <c r="K1282" i="1" s="1"/>
  <c r="I1281" i="1"/>
  <c r="J1281" i="1"/>
  <c r="I1280" i="1"/>
  <c r="J1280" i="1"/>
  <c r="K1280" i="1"/>
  <c r="I1279" i="1"/>
  <c r="J1279" i="1"/>
  <c r="K1279" i="1" s="1"/>
  <c r="I1278" i="1"/>
  <c r="J1278" i="1"/>
  <c r="K1278" i="1" s="1"/>
  <c r="I1277" i="1"/>
  <c r="J1277" i="1" s="1"/>
  <c r="K1277" i="1" s="1"/>
  <c r="I1276" i="1"/>
  <c r="J1276" i="1"/>
  <c r="K1276" i="1"/>
  <c r="I1275" i="1"/>
  <c r="J1275" i="1"/>
  <c r="K1275" i="1" s="1"/>
  <c r="I1274" i="1"/>
  <c r="J1274" i="1"/>
  <c r="K1274" i="1" s="1"/>
  <c r="I1273" i="1"/>
  <c r="J1273" i="1" s="1"/>
  <c r="K1273" i="1" s="1"/>
  <c r="I1272" i="1"/>
  <c r="J1272" i="1"/>
  <c r="K1272" i="1"/>
  <c r="I1271" i="1"/>
  <c r="J1271" i="1"/>
  <c r="K1271" i="1" s="1"/>
  <c r="I1270" i="1"/>
  <c r="J1270" i="1"/>
  <c r="I1269" i="1"/>
  <c r="J1269" i="1"/>
  <c r="K1269" i="1" s="1"/>
  <c r="I1268" i="1"/>
  <c r="J1268" i="1"/>
  <c r="K1268" i="1"/>
  <c r="I1267" i="1"/>
  <c r="J1267" i="1" s="1"/>
  <c r="K1267" i="1"/>
  <c r="I1266" i="1"/>
  <c r="J1266" i="1" s="1"/>
  <c r="K1266" i="1"/>
  <c r="I1265" i="1"/>
  <c r="J1265" i="1"/>
  <c r="K1265" i="1" s="1"/>
  <c r="I1264" i="1"/>
  <c r="J1264" i="1"/>
  <c r="K1264" i="1"/>
  <c r="I1263" i="1"/>
  <c r="J1263" i="1" s="1"/>
  <c r="K1263" i="1" s="1"/>
  <c r="I1262" i="1"/>
  <c r="J1262" i="1" s="1"/>
  <c r="K1262" i="1" s="1"/>
  <c r="I1261" i="1"/>
  <c r="J1261" i="1"/>
  <c r="K1261" i="1" s="1"/>
  <c r="I1260" i="1"/>
  <c r="J1260" i="1"/>
  <c r="K1260" i="1"/>
  <c r="I1259" i="1"/>
  <c r="J1259" i="1" s="1"/>
  <c r="K1259" i="1" s="1"/>
  <c r="I1258" i="1"/>
  <c r="J1258" i="1" s="1"/>
  <c r="K1258" i="1"/>
  <c r="I1257" i="1"/>
  <c r="J1257" i="1"/>
  <c r="K1257" i="1" s="1"/>
  <c r="I1256" i="1"/>
  <c r="J1256" i="1"/>
  <c r="I1255" i="1"/>
  <c r="J1255" i="1"/>
  <c r="K1255" i="1" s="1"/>
  <c r="I1254" i="1"/>
  <c r="J1254" i="1" s="1"/>
  <c r="I1253" i="1"/>
  <c r="J1253" i="1"/>
  <c r="K1253" i="1" s="1"/>
  <c r="I1252" i="1"/>
  <c r="J1252" i="1" s="1"/>
  <c r="I1251" i="1"/>
  <c r="J1251" i="1"/>
  <c r="K1251" i="1"/>
  <c r="I1250" i="1"/>
  <c r="J1250" i="1" s="1"/>
  <c r="I1249" i="1"/>
  <c r="J1249" i="1" s="1"/>
  <c r="K1249" i="1" s="1"/>
  <c r="I1248" i="1"/>
  <c r="J1248" i="1" s="1"/>
  <c r="K1248" i="1" s="1"/>
  <c r="I1247" i="1"/>
  <c r="J1247" i="1"/>
  <c r="K1247" i="1"/>
  <c r="I1246" i="1"/>
  <c r="J1246" i="1"/>
  <c r="K1246" i="1" s="1"/>
  <c r="I1244" i="1"/>
  <c r="J1244" i="1" s="1"/>
  <c r="K1244" i="1" s="1"/>
  <c r="I1243" i="1"/>
  <c r="J1243" i="1" s="1"/>
  <c r="I1242" i="1"/>
  <c r="J1242" i="1" s="1"/>
  <c r="K1242" i="1" s="1"/>
  <c r="I1241" i="1"/>
  <c r="J1241" i="1"/>
  <c r="I1240" i="1"/>
  <c r="J1240" i="1" s="1"/>
  <c r="K1240" i="1"/>
  <c r="I1239" i="1"/>
  <c r="J1239" i="1" s="1"/>
  <c r="I1238" i="1"/>
  <c r="J1238" i="1" s="1"/>
  <c r="K1238" i="1" s="1"/>
  <c r="I1237" i="1"/>
  <c r="J1237" i="1"/>
  <c r="I1236" i="1"/>
  <c r="J1236" i="1"/>
  <c r="K1236" i="1"/>
  <c r="I1235" i="1"/>
  <c r="J1235" i="1"/>
  <c r="I1234" i="1"/>
  <c r="J1234" i="1" s="1"/>
  <c r="K1234" i="1" s="1"/>
  <c r="I1233" i="1"/>
  <c r="J1233" i="1"/>
  <c r="K1233" i="1" s="1"/>
  <c r="I1232" i="1"/>
  <c r="J1232" i="1"/>
  <c r="K1232" i="1"/>
  <c r="I1231" i="1"/>
  <c r="J1231" i="1" s="1"/>
  <c r="K1231" i="1" s="1"/>
  <c r="I1230" i="1"/>
  <c r="J1230" i="1" s="1"/>
  <c r="I1229" i="1"/>
  <c r="J1229" i="1" s="1"/>
  <c r="K1229" i="1" s="1"/>
  <c r="I1208" i="1"/>
  <c r="J1208" i="1"/>
  <c r="K1208" i="1"/>
  <c r="I1204" i="1"/>
  <c r="J1204" i="1"/>
  <c r="K1204" i="1" s="1"/>
  <c r="I1203" i="1"/>
  <c r="J1203" i="1" s="1"/>
  <c r="K1203" i="1" s="1"/>
  <c r="I1202" i="1"/>
  <c r="J1202" i="1" s="1"/>
  <c r="K1202" i="1" s="1"/>
  <c r="I1201" i="1"/>
  <c r="J1201" i="1"/>
  <c r="K1201" i="1"/>
  <c r="I1200" i="1"/>
  <c r="J1200" i="1"/>
  <c r="K1200" i="1" s="1"/>
  <c r="I1199" i="1"/>
  <c r="J1199" i="1" s="1"/>
  <c r="K1199" i="1" s="1"/>
  <c r="I1198" i="1"/>
  <c r="J1198" i="1" s="1"/>
  <c r="K1198" i="1" s="1"/>
  <c r="I1197" i="1"/>
  <c r="J1197" i="1"/>
  <c r="K1197" i="1"/>
  <c r="I1196" i="1"/>
  <c r="J1196" i="1"/>
  <c r="K1196" i="1" s="1"/>
  <c r="I1195" i="1"/>
  <c r="J1195" i="1" s="1"/>
  <c r="K1195" i="1" s="1"/>
  <c r="I1194" i="1"/>
  <c r="J1194" i="1" s="1"/>
  <c r="K1194" i="1" s="1"/>
  <c r="I1193" i="1"/>
  <c r="J1193" i="1"/>
  <c r="K1193" i="1"/>
  <c r="I1192" i="1"/>
  <c r="J1192" i="1"/>
  <c r="K1192" i="1" s="1"/>
  <c r="I1191" i="1"/>
  <c r="J1191" i="1" s="1"/>
  <c r="K1191" i="1" s="1"/>
  <c r="I1190" i="1"/>
  <c r="J1190" i="1" s="1"/>
  <c r="I1189" i="1"/>
  <c r="J1189" i="1"/>
  <c r="K1189" i="1"/>
  <c r="I1174" i="1"/>
  <c r="J1174" i="1"/>
  <c r="K1174" i="1"/>
  <c r="I1173" i="1"/>
  <c r="J1173" i="1"/>
  <c r="K1173" i="1" s="1"/>
  <c r="I1172" i="1"/>
  <c r="J1172" i="1"/>
  <c r="K1172" i="1" s="1"/>
  <c r="I1171" i="1"/>
  <c r="J1171" i="1" s="1"/>
  <c r="K1171" i="1" s="1"/>
  <c r="I1170" i="1"/>
  <c r="J1170" i="1"/>
  <c r="I1169" i="1"/>
  <c r="J1169" i="1" s="1"/>
  <c r="K1169" i="1"/>
  <c r="I1165" i="1"/>
  <c r="J1165" i="1" s="1"/>
  <c r="K1165" i="1"/>
  <c r="I1161" i="1"/>
  <c r="J1161" i="1"/>
  <c r="I1154" i="1"/>
  <c r="J1154" i="1"/>
  <c r="K1154" i="1"/>
  <c r="I1151" i="1"/>
  <c r="J1151" i="1"/>
  <c r="K1151" i="1" s="1"/>
  <c r="I1149" i="1"/>
  <c r="J1149" i="1" s="1"/>
  <c r="K1149" i="1" s="1"/>
  <c r="I1148" i="1"/>
  <c r="J1148" i="1" s="1"/>
  <c r="K1148" i="1" s="1"/>
  <c r="I1147" i="1"/>
  <c r="J1147" i="1"/>
  <c r="K1147" i="1"/>
  <c r="I1146" i="1"/>
  <c r="J1146" i="1"/>
  <c r="K1146" i="1" s="1"/>
  <c r="I1145" i="1"/>
  <c r="J1145" i="1" s="1"/>
  <c r="K1145" i="1" s="1"/>
  <c r="I1144" i="1"/>
  <c r="J1144" i="1" s="1"/>
  <c r="K1144" i="1" s="1"/>
  <c r="I1143" i="1"/>
  <c r="J1143" i="1"/>
  <c r="K1143" i="1"/>
  <c r="I1142" i="1"/>
  <c r="J1142" i="1"/>
  <c r="K1142" i="1" s="1"/>
  <c r="I1141" i="1"/>
  <c r="J1141" i="1" s="1"/>
  <c r="K1141" i="1" s="1"/>
  <c r="I1140" i="1"/>
  <c r="J1140" i="1" s="1"/>
  <c r="K1140" i="1" s="1"/>
  <c r="I1139" i="1"/>
  <c r="J1139" i="1"/>
  <c r="K1139" i="1"/>
  <c r="I1138" i="1"/>
  <c r="J1138" i="1"/>
  <c r="K1138" i="1" s="1"/>
  <c r="I1137" i="1"/>
  <c r="J1137" i="1" s="1"/>
  <c r="K1137" i="1" s="1"/>
  <c r="I1136" i="1"/>
  <c r="J1136" i="1" s="1"/>
  <c r="K1136" i="1" s="1"/>
  <c r="I1135" i="1"/>
  <c r="J1135" i="1"/>
  <c r="K1135" i="1"/>
  <c r="I1134" i="1"/>
  <c r="J1134" i="1"/>
  <c r="K1134" i="1" s="1"/>
  <c r="I1133" i="1"/>
  <c r="J1133" i="1" s="1"/>
  <c r="K1133" i="1" s="1"/>
  <c r="I1132" i="1"/>
  <c r="J1132" i="1" s="1"/>
  <c r="K1132" i="1" s="1"/>
  <c r="I1131" i="1"/>
  <c r="J1131" i="1"/>
  <c r="K1131" i="1"/>
  <c r="I1130" i="1"/>
  <c r="J1130" i="1"/>
  <c r="K1130" i="1" s="1"/>
  <c r="I1129" i="1"/>
  <c r="J1129" i="1" s="1"/>
  <c r="K1129" i="1" s="1"/>
  <c r="I1128" i="1"/>
  <c r="J1128" i="1" s="1"/>
  <c r="K1128" i="1" s="1"/>
  <c r="I1127" i="1"/>
  <c r="J1127" i="1"/>
  <c r="K1127" i="1"/>
  <c r="I1126" i="1"/>
  <c r="J1126" i="1"/>
  <c r="K1126" i="1" s="1"/>
  <c r="I1125" i="1"/>
  <c r="J1125" i="1" s="1"/>
  <c r="K1125" i="1" s="1"/>
  <c r="I1124" i="1"/>
  <c r="J1124" i="1" s="1"/>
  <c r="K1124" i="1" s="1"/>
  <c r="I1123" i="1"/>
  <c r="J1123" i="1"/>
  <c r="K1123" i="1"/>
  <c r="I1122" i="1"/>
  <c r="J1122" i="1"/>
  <c r="K1122" i="1" s="1"/>
  <c r="I1121" i="1"/>
  <c r="J1121" i="1" s="1"/>
  <c r="K1121" i="1" s="1"/>
  <c r="I1120" i="1"/>
  <c r="J1120" i="1" s="1"/>
  <c r="K1120" i="1" s="1"/>
  <c r="I1119" i="1"/>
  <c r="J1119" i="1"/>
  <c r="K1119" i="1"/>
  <c r="I1118" i="1"/>
  <c r="J1118" i="1"/>
  <c r="K1118" i="1" s="1"/>
  <c r="I1117" i="1"/>
  <c r="J1117" i="1" s="1"/>
  <c r="K1117" i="1" s="1"/>
  <c r="I1116" i="1"/>
  <c r="J1116" i="1" s="1"/>
  <c r="K1116" i="1" s="1"/>
  <c r="I1115" i="1"/>
  <c r="J1115" i="1"/>
  <c r="K1115" i="1"/>
  <c r="I1114" i="1"/>
  <c r="J1114" i="1"/>
  <c r="K1114" i="1" s="1"/>
  <c r="I1113" i="1"/>
  <c r="J1113" i="1" s="1"/>
  <c r="K1113" i="1" s="1"/>
  <c r="I1112" i="1"/>
  <c r="J1112" i="1" s="1"/>
  <c r="K1112" i="1" s="1"/>
  <c r="I1111" i="1"/>
  <c r="J1111" i="1"/>
  <c r="K1111" i="1"/>
  <c r="I1110" i="1"/>
  <c r="J1110" i="1"/>
  <c r="K1110" i="1" s="1"/>
  <c r="I1109" i="1"/>
  <c r="J1109" i="1" s="1"/>
  <c r="K1109" i="1" s="1"/>
  <c r="I1108" i="1"/>
  <c r="J1108" i="1" s="1"/>
  <c r="K1108" i="1" s="1"/>
  <c r="I1106" i="1"/>
  <c r="J1106" i="1"/>
  <c r="K1106" i="1"/>
  <c r="I1105" i="1"/>
  <c r="J1105" i="1"/>
  <c r="I1104" i="1"/>
  <c r="J1104" i="1"/>
  <c r="K1104" i="1" s="1"/>
  <c r="I1103" i="1"/>
  <c r="J1103" i="1"/>
  <c r="K1103" i="1" s="1"/>
  <c r="I1102" i="1"/>
  <c r="J1102" i="1" s="1"/>
  <c r="K1102" i="1" s="1"/>
  <c r="I1101" i="1"/>
  <c r="J1101" i="1" s="1"/>
  <c r="I1100" i="1"/>
  <c r="J1100" i="1" s="1"/>
  <c r="K1100" i="1"/>
  <c r="I1099" i="1"/>
  <c r="J1099" i="1" s="1"/>
  <c r="K1099" i="1"/>
  <c r="I1098" i="1"/>
  <c r="J1098" i="1" s="1"/>
  <c r="K1098" i="1" s="1"/>
  <c r="I1097" i="1"/>
  <c r="J1097" i="1"/>
  <c r="K1097" i="1" s="1"/>
  <c r="I1096" i="1"/>
  <c r="J1096" i="1" s="1"/>
  <c r="I1086" i="1"/>
  <c r="J1086" i="1" s="1"/>
  <c r="K1086" i="1" s="1"/>
  <c r="I1077" i="1"/>
  <c r="J1077" i="1" s="1"/>
  <c r="K1077" i="1" s="1"/>
  <c r="I1076" i="1"/>
  <c r="J1076" i="1"/>
  <c r="K1076" i="1"/>
  <c r="I1075" i="1"/>
  <c r="J1075" i="1"/>
  <c r="K1075" i="1" s="1"/>
  <c r="I1074" i="1"/>
  <c r="J1074" i="1" s="1"/>
  <c r="K1074" i="1" s="1"/>
  <c r="I1073" i="1"/>
  <c r="J1073" i="1" s="1"/>
  <c r="K1073" i="1" s="1"/>
  <c r="I1072" i="1"/>
  <c r="J1072" i="1"/>
  <c r="K1072" i="1"/>
  <c r="I1071" i="1"/>
  <c r="J1071" i="1"/>
  <c r="K1071" i="1" s="1"/>
  <c r="I1070" i="1"/>
  <c r="J1070" i="1" s="1"/>
  <c r="K1070" i="1" s="1"/>
  <c r="I1069" i="1"/>
  <c r="J1069" i="1" s="1"/>
  <c r="K1069" i="1" s="1"/>
  <c r="I1068" i="1"/>
  <c r="J1068" i="1"/>
  <c r="K1068" i="1"/>
  <c r="I1067" i="1"/>
  <c r="J1067" i="1"/>
  <c r="K1067" i="1" s="1"/>
  <c r="I1066" i="1"/>
  <c r="J1066" i="1" s="1"/>
  <c r="K1066" i="1" s="1"/>
  <c r="I1065" i="1"/>
  <c r="J1065" i="1" s="1"/>
  <c r="K1065" i="1" s="1"/>
  <c r="I1064" i="1"/>
  <c r="J1064" i="1"/>
  <c r="K1064" i="1"/>
  <c r="I1063" i="1"/>
  <c r="J1063" i="1"/>
  <c r="K1063" i="1" s="1"/>
  <c r="I1062" i="1"/>
  <c r="J1062" i="1" s="1"/>
  <c r="K1062" i="1" s="1"/>
  <c r="I1061" i="1"/>
  <c r="J1061" i="1" s="1"/>
  <c r="K1061" i="1" s="1"/>
  <c r="I1060" i="1"/>
  <c r="J1060" i="1"/>
  <c r="K1060" i="1"/>
  <c r="I1059" i="1"/>
  <c r="J1059" i="1"/>
  <c r="K1059" i="1" s="1"/>
  <c r="I1058" i="1"/>
  <c r="J1058" i="1" s="1"/>
  <c r="K1058" i="1" s="1"/>
  <c r="I1057" i="1"/>
  <c r="J1057" i="1" s="1"/>
  <c r="K1057" i="1" s="1"/>
  <c r="I1056" i="1"/>
  <c r="J1056" i="1"/>
  <c r="K1056" i="1"/>
  <c r="I1055" i="1"/>
  <c r="J1055" i="1"/>
  <c r="K1055" i="1" s="1"/>
  <c r="I1054" i="1"/>
  <c r="J1054" i="1" s="1"/>
  <c r="K1054" i="1" s="1"/>
  <c r="I1053" i="1"/>
  <c r="J1053" i="1" s="1"/>
  <c r="K1053" i="1" s="1"/>
  <c r="I1052" i="1"/>
  <c r="J1052" i="1"/>
  <c r="I1047" i="1"/>
  <c r="J1047" i="1" s="1"/>
  <c r="K1047" i="1" s="1"/>
  <c r="I1046" i="1"/>
  <c r="J1046" i="1"/>
  <c r="K1046" i="1" s="1"/>
  <c r="I1045" i="1"/>
  <c r="J1045" i="1"/>
  <c r="K1045" i="1" s="1"/>
  <c r="I1044" i="1"/>
  <c r="J1044" i="1"/>
  <c r="I1043" i="1"/>
  <c r="J1043" i="1"/>
  <c r="K1043" i="1" s="1"/>
  <c r="I1042" i="1"/>
  <c r="J1042" i="1" s="1"/>
  <c r="I1041" i="1"/>
  <c r="J1041" i="1" s="1"/>
  <c r="K1041" i="1" s="1"/>
  <c r="I1031" i="1"/>
  <c r="J1031" i="1" s="1"/>
  <c r="K1031" i="1" s="1"/>
  <c r="I1030" i="1"/>
  <c r="J1030" i="1"/>
  <c r="K1030" i="1"/>
  <c r="I1029" i="1"/>
  <c r="J1029" i="1"/>
  <c r="K1029" i="1" s="1"/>
  <c r="I1028" i="1"/>
  <c r="J1028" i="1" s="1"/>
  <c r="K1028" i="1" s="1"/>
  <c r="I1027" i="1"/>
  <c r="J1027" i="1" s="1"/>
  <c r="I1007" i="1"/>
  <c r="J1007" i="1"/>
  <c r="K1007" i="1"/>
  <c r="I1006" i="1"/>
  <c r="J1006" i="1" s="1"/>
  <c r="K1006" i="1" s="1"/>
  <c r="I1005" i="1"/>
  <c r="J1005" i="1"/>
  <c r="K1005" i="1" s="1"/>
  <c r="I1004" i="1"/>
  <c r="J1004" i="1"/>
  <c r="K1004" i="1" s="1"/>
  <c r="I1003" i="1"/>
  <c r="J1003" i="1"/>
  <c r="K1003" i="1"/>
  <c r="I1002" i="1"/>
  <c r="J1002" i="1" s="1"/>
  <c r="K1002" i="1" s="1"/>
  <c r="I1001" i="1"/>
  <c r="J1001" i="1"/>
  <c r="K1001" i="1" s="1"/>
  <c r="I1000" i="1"/>
  <c r="J1000" i="1"/>
  <c r="K1000" i="1" s="1"/>
  <c r="I999" i="1"/>
  <c r="J999" i="1" s="1"/>
  <c r="K999" i="1" s="1"/>
  <c r="I998" i="1"/>
  <c r="J998" i="1" s="1"/>
  <c r="K998" i="1" s="1"/>
  <c r="I997" i="1"/>
  <c r="J997" i="1"/>
  <c r="K997" i="1" s="1"/>
  <c r="I996" i="1"/>
  <c r="J996" i="1"/>
  <c r="K996" i="1" s="1"/>
  <c r="I995" i="1"/>
  <c r="J995" i="1" s="1"/>
  <c r="K995" i="1" s="1"/>
  <c r="I994" i="1"/>
  <c r="J994" i="1" s="1"/>
  <c r="K994" i="1" s="1"/>
  <c r="I993" i="1"/>
  <c r="J993" i="1"/>
  <c r="K993" i="1" s="1"/>
  <c r="I992" i="1"/>
  <c r="J992" i="1"/>
  <c r="K992" i="1" s="1"/>
  <c r="I991" i="1"/>
  <c r="J991" i="1" s="1"/>
  <c r="K991" i="1" s="1"/>
  <c r="I990" i="1"/>
  <c r="J990" i="1" s="1"/>
  <c r="I987" i="1"/>
  <c r="J987" i="1" s="1"/>
  <c r="K987" i="1"/>
  <c r="I982" i="1"/>
  <c r="J982" i="1"/>
  <c r="K982" i="1"/>
  <c r="I981" i="1"/>
  <c r="J981" i="1" s="1"/>
  <c r="K981" i="1" s="1"/>
  <c r="I980" i="1"/>
  <c r="J980" i="1"/>
  <c r="K980" i="1" s="1"/>
  <c r="I979" i="1"/>
  <c r="J979" i="1" s="1"/>
  <c r="K979" i="1" s="1"/>
  <c r="I978" i="1"/>
  <c r="J978" i="1"/>
  <c r="K978" i="1"/>
  <c r="I977" i="1"/>
  <c r="J977" i="1" s="1"/>
  <c r="K977" i="1" s="1"/>
  <c r="I976" i="1"/>
  <c r="J976" i="1"/>
  <c r="K976" i="1" s="1"/>
  <c r="I975" i="1"/>
  <c r="J975" i="1" s="1"/>
  <c r="K975" i="1"/>
  <c r="I974" i="1"/>
  <c r="J974" i="1"/>
  <c r="K974" i="1"/>
  <c r="I973" i="1"/>
  <c r="J973" i="1" s="1"/>
  <c r="K973" i="1" s="1"/>
  <c r="I972" i="1"/>
  <c r="J972" i="1"/>
  <c r="K972" i="1" s="1"/>
  <c r="I971" i="1"/>
  <c r="J971" i="1" s="1"/>
  <c r="K971" i="1"/>
  <c r="I970" i="1"/>
  <c r="J970" i="1"/>
  <c r="K970" i="1"/>
  <c r="I969" i="1"/>
  <c r="J969" i="1" s="1"/>
  <c r="K969" i="1" s="1"/>
  <c r="I968" i="1"/>
  <c r="J968" i="1"/>
  <c r="K968" i="1" s="1"/>
  <c r="I967" i="1"/>
  <c r="J967" i="1" s="1"/>
  <c r="K967" i="1" s="1"/>
  <c r="I966" i="1"/>
  <c r="J966" i="1"/>
  <c r="K966" i="1"/>
  <c r="I965" i="1"/>
  <c r="J965" i="1" s="1"/>
  <c r="K965" i="1" s="1"/>
  <c r="I964" i="1"/>
  <c r="J964" i="1"/>
  <c r="K964" i="1" s="1"/>
  <c r="I963" i="1"/>
  <c r="J963" i="1" s="1"/>
  <c r="K963" i="1"/>
  <c r="I962" i="1"/>
  <c r="J962" i="1"/>
  <c r="K962" i="1"/>
  <c r="I961" i="1"/>
  <c r="J961" i="1" s="1"/>
  <c r="K961" i="1" s="1"/>
  <c r="I960" i="1"/>
  <c r="J960" i="1"/>
  <c r="K960" i="1" s="1"/>
  <c r="I959" i="1"/>
  <c r="J959" i="1" s="1"/>
  <c r="K959" i="1"/>
  <c r="I958" i="1"/>
  <c r="J958" i="1"/>
  <c r="K958" i="1"/>
  <c r="I957" i="1"/>
  <c r="J957" i="1" s="1"/>
  <c r="K957" i="1" s="1"/>
  <c r="I956" i="1"/>
  <c r="J956" i="1"/>
  <c r="K956" i="1" s="1"/>
  <c r="I955" i="1"/>
  <c r="J955" i="1" s="1"/>
  <c r="K955" i="1" s="1"/>
  <c r="I952" i="1"/>
  <c r="J952" i="1"/>
  <c r="K952" i="1"/>
  <c r="I945" i="1"/>
  <c r="J945" i="1" s="1"/>
  <c r="K945" i="1" s="1"/>
  <c r="I944" i="1"/>
  <c r="J944" i="1"/>
  <c r="K944" i="1" s="1"/>
  <c r="I943" i="1"/>
  <c r="J943" i="1" s="1"/>
  <c r="K943" i="1"/>
  <c r="I942" i="1"/>
  <c r="J942" i="1"/>
  <c r="K942" i="1"/>
  <c r="I941" i="1"/>
  <c r="J941" i="1" s="1"/>
  <c r="K941" i="1" s="1"/>
  <c r="I940" i="1"/>
  <c r="J940" i="1"/>
  <c r="K940" i="1" s="1"/>
  <c r="I939" i="1"/>
  <c r="J939" i="1" s="1"/>
  <c r="K939" i="1"/>
  <c r="I938" i="1"/>
  <c r="J938" i="1"/>
  <c r="K938" i="1"/>
  <c r="I937" i="1"/>
  <c r="J937" i="1" s="1"/>
  <c r="K937" i="1" s="1"/>
  <c r="I936" i="1"/>
  <c r="J936" i="1"/>
  <c r="K936" i="1" s="1"/>
  <c r="I935" i="1"/>
  <c r="J935" i="1" s="1"/>
  <c r="K935" i="1" s="1"/>
  <c r="I934" i="1"/>
  <c r="J934" i="1"/>
  <c r="K934" i="1"/>
  <c r="I933" i="1"/>
  <c r="J933" i="1" s="1"/>
  <c r="K933" i="1" s="1"/>
  <c r="I932" i="1"/>
  <c r="J932" i="1"/>
  <c r="K932" i="1" s="1"/>
  <c r="I931" i="1"/>
  <c r="J931" i="1" s="1"/>
  <c r="K931" i="1"/>
  <c r="I930" i="1"/>
  <c r="J930" i="1"/>
  <c r="K930" i="1"/>
  <c r="I929" i="1"/>
  <c r="J929" i="1" s="1"/>
  <c r="K929" i="1" s="1"/>
  <c r="I928" i="1"/>
  <c r="J928" i="1"/>
  <c r="K928" i="1" s="1"/>
  <c r="I927" i="1"/>
  <c r="J927" i="1" s="1"/>
  <c r="K927" i="1"/>
  <c r="I926" i="1"/>
  <c r="J926" i="1"/>
  <c r="K926" i="1"/>
  <c r="I925" i="1"/>
  <c r="J925" i="1" s="1"/>
  <c r="K925" i="1" s="1"/>
  <c r="I924" i="1"/>
  <c r="J924" i="1"/>
  <c r="K924" i="1" s="1"/>
  <c r="I923" i="1"/>
  <c r="J923" i="1" s="1"/>
  <c r="K923" i="1" s="1"/>
  <c r="I922" i="1"/>
  <c r="J922" i="1"/>
  <c r="K922" i="1"/>
  <c r="I921" i="1"/>
  <c r="J921" i="1" s="1"/>
  <c r="K921" i="1" s="1"/>
  <c r="I920" i="1"/>
  <c r="J920" i="1"/>
  <c r="K920" i="1" s="1"/>
  <c r="I919" i="1"/>
  <c r="J919" i="1" s="1"/>
  <c r="K919" i="1"/>
  <c r="I918" i="1"/>
  <c r="J918" i="1"/>
  <c r="K918" i="1"/>
  <c r="I917" i="1"/>
  <c r="J917" i="1" s="1"/>
  <c r="K917" i="1" s="1"/>
  <c r="I916" i="1"/>
  <c r="J916" i="1"/>
  <c r="K916" i="1" s="1"/>
  <c r="I915" i="1"/>
  <c r="J915" i="1" s="1"/>
  <c r="K915" i="1"/>
  <c r="I914" i="1"/>
  <c r="J914" i="1"/>
  <c r="K914" i="1"/>
  <c r="I913" i="1"/>
  <c r="J913" i="1" s="1"/>
  <c r="K913" i="1" s="1"/>
  <c r="I912" i="1"/>
  <c r="J912" i="1"/>
  <c r="K912" i="1" s="1"/>
  <c r="I911" i="1"/>
  <c r="J911" i="1" s="1"/>
  <c r="K911" i="1" s="1"/>
  <c r="I910" i="1"/>
  <c r="J910" i="1"/>
  <c r="K910" i="1"/>
  <c r="I909" i="1"/>
  <c r="J909" i="1" s="1"/>
  <c r="K909" i="1" s="1"/>
  <c r="I908" i="1"/>
  <c r="J908" i="1"/>
  <c r="K908" i="1" s="1"/>
  <c r="I907" i="1"/>
  <c r="J907" i="1" s="1"/>
  <c r="K907" i="1"/>
  <c r="I906" i="1"/>
  <c r="J906" i="1"/>
  <c r="K906" i="1"/>
  <c r="I905" i="1"/>
  <c r="J905" i="1" s="1"/>
  <c r="K905" i="1" s="1"/>
  <c r="I904" i="1"/>
  <c r="J904" i="1"/>
  <c r="K904" i="1" s="1"/>
  <c r="I903" i="1"/>
  <c r="J903" i="1" s="1"/>
  <c r="K903" i="1"/>
  <c r="I902" i="1"/>
  <c r="J902" i="1"/>
  <c r="K902" i="1"/>
  <c r="I901" i="1"/>
  <c r="J901" i="1" s="1"/>
  <c r="K901" i="1" s="1"/>
  <c r="I900" i="1"/>
  <c r="J900" i="1"/>
  <c r="K900" i="1" s="1"/>
  <c r="I899" i="1"/>
  <c r="J899" i="1" s="1"/>
  <c r="K899" i="1" s="1"/>
  <c r="I898" i="1"/>
  <c r="J898" i="1"/>
  <c r="K898" i="1"/>
  <c r="I897" i="1"/>
  <c r="J897" i="1" s="1"/>
  <c r="K897" i="1" s="1"/>
  <c r="I896" i="1"/>
  <c r="J896" i="1"/>
  <c r="K896" i="1" s="1"/>
  <c r="I895" i="1"/>
  <c r="J895" i="1" s="1"/>
  <c r="K895" i="1"/>
  <c r="I894" i="1"/>
  <c r="J894" i="1"/>
  <c r="K894" i="1"/>
  <c r="I893" i="1"/>
  <c r="J893" i="1" s="1"/>
  <c r="K893" i="1" s="1"/>
  <c r="I892" i="1"/>
  <c r="J892" i="1"/>
  <c r="K892" i="1" s="1"/>
  <c r="I891" i="1"/>
  <c r="J891" i="1" s="1"/>
  <c r="K891" i="1"/>
  <c r="I890" i="1"/>
  <c r="J890" i="1"/>
  <c r="K890" i="1" s="1"/>
  <c r="I886" i="1"/>
  <c r="J886" i="1" s="1"/>
  <c r="K886" i="1" s="1"/>
  <c r="I885" i="1"/>
  <c r="J885" i="1"/>
  <c r="I884" i="1"/>
  <c r="J884" i="1"/>
  <c r="K884" i="1" s="1"/>
  <c r="I883" i="1"/>
  <c r="J883" i="1" s="1"/>
  <c r="K883" i="1" s="1"/>
  <c r="I882" i="1"/>
  <c r="J882" i="1" s="1"/>
  <c r="I881" i="1"/>
  <c r="J881" i="1" s="1"/>
  <c r="K881" i="1" s="1"/>
  <c r="I880" i="1"/>
  <c r="J880" i="1" s="1"/>
  <c r="K880" i="1"/>
  <c r="I879" i="1"/>
  <c r="J879" i="1"/>
  <c r="K879" i="1" s="1"/>
  <c r="I877" i="1"/>
  <c r="J877" i="1"/>
  <c r="K877" i="1" s="1"/>
  <c r="I876" i="1"/>
  <c r="J876" i="1" s="1"/>
  <c r="I874" i="1"/>
  <c r="J874" i="1"/>
  <c r="I873" i="1"/>
  <c r="J873" i="1"/>
  <c r="K873" i="1" s="1"/>
  <c r="I872" i="1"/>
  <c r="J872" i="1" s="1"/>
  <c r="K872" i="1" s="1"/>
  <c r="I871" i="1"/>
  <c r="J871" i="1" s="1"/>
  <c r="K871" i="1" s="1"/>
  <c r="I870" i="1"/>
  <c r="J870" i="1"/>
  <c r="K870" i="1"/>
  <c r="I869" i="1"/>
  <c r="J869" i="1"/>
  <c r="K869" i="1" s="1"/>
  <c r="I868" i="1"/>
  <c r="J868" i="1" s="1"/>
  <c r="K868" i="1"/>
  <c r="I867" i="1"/>
  <c r="J867" i="1" s="1"/>
  <c r="K867" i="1" s="1"/>
  <c r="I866" i="1"/>
  <c r="J866" i="1"/>
  <c r="K866" i="1"/>
  <c r="I865" i="1"/>
  <c r="J865" i="1"/>
  <c r="K865" i="1" s="1"/>
  <c r="I835" i="1"/>
  <c r="J835" i="1" s="1"/>
  <c r="K835" i="1" s="1"/>
  <c r="I829" i="1"/>
  <c r="J829" i="1" s="1"/>
  <c r="K829" i="1" s="1"/>
  <c r="I814" i="1"/>
  <c r="J814" i="1"/>
  <c r="K814" i="1"/>
  <c r="I813" i="1"/>
  <c r="J813" i="1"/>
  <c r="K813" i="1" s="1"/>
  <c r="I812" i="1"/>
  <c r="J812" i="1" s="1"/>
  <c r="K812" i="1" s="1"/>
  <c r="I811" i="1"/>
  <c r="J811" i="1" s="1"/>
  <c r="K811" i="1" s="1"/>
  <c r="I810" i="1"/>
  <c r="J810" i="1"/>
  <c r="K810" i="1"/>
  <c r="I809" i="1"/>
  <c r="J809" i="1"/>
  <c r="K809" i="1" s="1"/>
  <c r="I808" i="1"/>
  <c r="J808" i="1" s="1"/>
  <c r="K808" i="1"/>
  <c r="I807" i="1"/>
  <c r="J807" i="1" s="1"/>
  <c r="K807" i="1" s="1"/>
  <c r="I806" i="1"/>
  <c r="J806" i="1"/>
  <c r="K806" i="1"/>
  <c r="I805" i="1"/>
  <c r="J805" i="1"/>
  <c r="K805" i="1" s="1"/>
  <c r="I804" i="1"/>
  <c r="J804" i="1" s="1"/>
  <c r="K804" i="1" s="1"/>
  <c r="I803" i="1"/>
  <c r="J803" i="1" s="1"/>
  <c r="K803" i="1" s="1"/>
  <c r="I802" i="1"/>
  <c r="J802" i="1"/>
  <c r="K802" i="1"/>
  <c r="I801" i="1"/>
  <c r="J801" i="1"/>
  <c r="K801" i="1" s="1"/>
  <c r="I800" i="1"/>
  <c r="J800" i="1" s="1"/>
  <c r="K800" i="1" s="1"/>
  <c r="I799" i="1"/>
  <c r="J799" i="1" s="1"/>
  <c r="K799" i="1" s="1"/>
  <c r="I798" i="1"/>
  <c r="J798" i="1"/>
  <c r="K798" i="1"/>
  <c r="I796" i="1"/>
  <c r="J796" i="1"/>
  <c r="I795" i="1"/>
  <c r="J795" i="1"/>
  <c r="K795" i="1"/>
  <c r="I794" i="1"/>
  <c r="J794" i="1" s="1"/>
  <c r="I793" i="1"/>
  <c r="J793" i="1" s="1"/>
  <c r="K793" i="1" s="1"/>
  <c r="I792" i="1"/>
  <c r="J792" i="1"/>
  <c r="K792" i="1" s="1"/>
  <c r="I791" i="1"/>
  <c r="J791" i="1" s="1"/>
  <c r="K791" i="1"/>
  <c r="I790" i="1"/>
  <c r="J790" i="1" s="1"/>
  <c r="K790" i="1"/>
  <c r="I789" i="1"/>
  <c r="J789" i="1" s="1"/>
  <c r="K789" i="1" s="1"/>
  <c r="I788" i="1"/>
  <c r="J788" i="1"/>
  <c r="K788" i="1" s="1"/>
  <c r="I787" i="1"/>
  <c r="J787" i="1" s="1"/>
  <c r="K787" i="1"/>
  <c r="I786" i="1"/>
  <c r="J786" i="1"/>
  <c r="K786" i="1" s="1"/>
  <c r="I785" i="1"/>
  <c r="J785" i="1" s="1"/>
  <c r="K785" i="1" s="1"/>
  <c r="I784" i="1"/>
  <c r="J784" i="1" s="1"/>
  <c r="K784" i="1"/>
  <c r="I783" i="1"/>
  <c r="J783" i="1" s="1"/>
  <c r="K783" i="1"/>
  <c r="I782" i="1"/>
  <c r="J782" i="1" s="1"/>
  <c r="K782" i="1" s="1"/>
  <c r="I781" i="1"/>
  <c r="J781" i="1" s="1"/>
  <c r="K781" i="1" s="1"/>
  <c r="I780" i="1"/>
  <c r="J780" i="1" s="1"/>
  <c r="K780" i="1" s="1"/>
  <c r="I779" i="1"/>
  <c r="J779" i="1" s="1"/>
  <c r="K779" i="1" s="1"/>
  <c r="I778" i="1"/>
  <c r="J778" i="1" s="1"/>
  <c r="K778" i="1" s="1"/>
  <c r="I777" i="1"/>
  <c r="J777" i="1" s="1"/>
  <c r="I776" i="1"/>
  <c r="J776" i="1"/>
  <c r="K776" i="1" s="1"/>
  <c r="I775" i="1"/>
  <c r="J775" i="1" s="1"/>
  <c r="I768" i="1"/>
  <c r="J768" i="1"/>
  <c r="K768" i="1" s="1"/>
  <c r="I767" i="1"/>
  <c r="J767" i="1" s="1"/>
  <c r="I766" i="1"/>
  <c r="J766" i="1" s="1"/>
  <c r="K766" i="1" s="1"/>
  <c r="I748" i="1"/>
  <c r="J748" i="1" s="1"/>
  <c r="K748" i="1" s="1"/>
  <c r="I747" i="1"/>
  <c r="J747" i="1" s="1"/>
  <c r="I746" i="1"/>
  <c r="J746" i="1" s="1"/>
  <c r="K746" i="1" s="1"/>
  <c r="I745" i="1"/>
  <c r="J745" i="1" s="1"/>
  <c r="K745" i="1" s="1"/>
  <c r="I730" i="1"/>
  <c r="J730" i="1"/>
  <c r="K730" i="1" s="1"/>
  <c r="I729" i="1"/>
  <c r="J729" i="1"/>
  <c r="K729" i="1" s="1"/>
  <c r="I728" i="1"/>
  <c r="J728" i="1"/>
  <c r="K728" i="1" s="1"/>
  <c r="I726" i="1"/>
  <c r="J726" i="1" s="1"/>
  <c r="K726" i="1" s="1"/>
  <c r="I704" i="1"/>
  <c r="J704" i="1"/>
  <c r="K704" i="1"/>
  <c r="I703" i="1"/>
  <c r="J703" i="1"/>
  <c r="I700" i="1"/>
  <c r="J700" i="1"/>
  <c r="K700" i="1"/>
  <c r="I667" i="1"/>
  <c r="J667" i="1"/>
  <c r="K667" i="1" s="1"/>
  <c r="I628" i="1"/>
  <c r="J628" i="1"/>
  <c r="K628" i="1"/>
  <c r="I627" i="1"/>
  <c r="J627" i="1"/>
  <c r="K627" i="1" s="1"/>
  <c r="I626" i="1"/>
  <c r="J626" i="1"/>
  <c r="I625" i="1"/>
  <c r="J625" i="1"/>
  <c r="K625" i="1" s="1"/>
  <c r="I624" i="1"/>
  <c r="J624" i="1" s="1"/>
  <c r="K624" i="1" s="1"/>
  <c r="I623" i="1"/>
  <c r="J623" i="1"/>
  <c r="I622" i="1"/>
  <c r="J622" i="1"/>
  <c r="K622" i="1" s="1"/>
  <c r="I621" i="1"/>
  <c r="J621" i="1" s="1"/>
  <c r="K621" i="1" s="1"/>
  <c r="I620" i="1"/>
  <c r="J620" i="1" s="1"/>
  <c r="K620" i="1" s="1"/>
  <c r="I615" i="1"/>
  <c r="J615" i="1"/>
  <c r="K615" i="1" s="1"/>
  <c r="I597" i="1"/>
  <c r="J597" i="1" s="1"/>
  <c r="K597" i="1" s="1"/>
  <c r="I596" i="1"/>
  <c r="J596" i="1" s="1"/>
  <c r="K596" i="1" s="1"/>
  <c r="I595" i="1"/>
  <c r="J595" i="1" s="1"/>
  <c r="K595" i="1" s="1"/>
  <c r="I594" i="1"/>
  <c r="J594" i="1"/>
  <c r="K594" i="1" s="1"/>
  <c r="I593" i="1"/>
  <c r="J593" i="1"/>
  <c r="K593" i="1" s="1"/>
  <c r="I592" i="1"/>
  <c r="J592" i="1"/>
  <c r="K592" i="1" s="1"/>
  <c r="I591" i="1"/>
  <c r="J591" i="1" s="1"/>
  <c r="K591" i="1" s="1"/>
  <c r="I590" i="1"/>
  <c r="J590" i="1"/>
  <c r="K590" i="1"/>
  <c r="I589" i="1"/>
  <c r="J589" i="1"/>
  <c r="K589" i="1" s="1"/>
  <c r="I588" i="1"/>
  <c r="J588" i="1"/>
  <c r="K588" i="1"/>
  <c r="I587" i="1"/>
  <c r="J587" i="1" s="1"/>
  <c r="K587" i="1" s="1"/>
  <c r="I586" i="1"/>
  <c r="J586" i="1"/>
  <c r="K586" i="1"/>
  <c r="I585" i="1"/>
  <c r="J585" i="1"/>
  <c r="K585" i="1" s="1"/>
  <c r="I584" i="1"/>
  <c r="J584" i="1" s="1"/>
  <c r="K584" i="1"/>
  <c r="I583" i="1"/>
  <c r="J583" i="1" s="1"/>
  <c r="I580" i="1"/>
  <c r="J580" i="1" s="1"/>
  <c r="K580" i="1"/>
  <c r="I579" i="1"/>
  <c r="J579" i="1"/>
  <c r="K579" i="1" s="1"/>
  <c r="I578" i="1"/>
  <c r="J578" i="1"/>
  <c r="I577" i="1"/>
  <c r="J577" i="1"/>
  <c r="K577" i="1" s="1"/>
  <c r="I556" i="1"/>
  <c r="J556" i="1" s="1"/>
  <c r="K556" i="1" s="1"/>
  <c r="I555" i="1"/>
  <c r="J555" i="1"/>
  <c r="K555" i="1"/>
  <c r="I553" i="1"/>
  <c r="J553" i="1" s="1"/>
  <c r="K553" i="1"/>
  <c r="I552" i="1"/>
  <c r="J552" i="1"/>
  <c r="K552" i="1" s="1"/>
  <c r="I551" i="1"/>
  <c r="J551" i="1" s="1"/>
  <c r="K551" i="1" s="1"/>
  <c r="I550" i="1"/>
  <c r="J550" i="1" s="1"/>
  <c r="K550" i="1"/>
  <c r="I549" i="1"/>
  <c r="J549" i="1"/>
  <c r="K549" i="1"/>
  <c r="I548" i="1"/>
  <c r="J548" i="1"/>
  <c r="K548" i="1" s="1"/>
  <c r="I547" i="1"/>
  <c r="J547" i="1" s="1"/>
  <c r="K547" i="1" s="1"/>
  <c r="I546" i="1"/>
  <c r="J546" i="1" s="1"/>
  <c r="K546" i="1" s="1"/>
  <c r="I545" i="1"/>
  <c r="J545" i="1"/>
  <c r="K545" i="1"/>
  <c r="I544" i="1"/>
  <c r="J544" i="1"/>
  <c r="K544" i="1" s="1"/>
  <c r="I543" i="1"/>
  <c r="J543" i="1" s="1"/>
  <c r="K543" i="1" s="1"/>
  <c r="I542" i="1"/>
  <c r="J542" i="1" s="1"/>
  <c r="K542" i="1"/>
  <c r="I541" i="1"/>
  <c r="J541" i="1" s="1"/>
  <c r="K541" i="1" s="1"/>
  <c r="I540" i="1"/>
  <c r="J540" i="1"/>
  <c r="K540" i="1" s="1"/>
  <c r="I538" i="1"/>
  <c r="J538" i="1" s="1"/>
  <c r="K538" i="1" s="1"/>
  <c r="I537" i="1"/>
  <c r="J537" i="1" s="1"/>
  <c r="K537" i="1"/>
  <c r="I536" i="1"/>
  <c r="J536" i="1" s="1"/>
  <c r="K536" i="1" s="1"/>
  <c r="I535" i="1"/>
  <c r="J535" i="1"/>
  <c r="K535" i="1" s="1"/>
  <c r="I534" i="1"/>
  <c r="J534" i="1" s="1"/>
  <c r="K534" i="1" s="1"/>
  <c r="I533" i="1"/>
  <c r="J533" i="1" s="1"/>
  <c r="K533" i="1" s="1"/>
  <c r="I531" i="1"/>
  <c r="J531" i="1" s="1"/>
  <c r="K531" i="1" s="1"/>
  <c r="I530" i="1"/>
  <c r="J530" i="1"/>
  <c r="K530" i="1" s="1"/>
  <c r="I529" i="1"/>
  <c r="J529" i="1" s="1"/>
  <c r="K529" i="1" s="1"/>
  <c r="I527" i="1"/>
  <c r="J527" i="1" s="1"/>
  <c r="K527" i="1" s="1"/>
  <c r="I526" i="1"/>
  <c r="J526" i="1" s="1"/>
  <c r="K526" i="1" s="1"/>
  <c r="I525" i="1"/>
  <c r="J525" i="1"/>
  <c r="K525" i="1" s="1"/>
  <c r="I524" i="1"/>
  <c r="J524" i="1" s="1"/>
  <c r="K524" i="1" s="1"/>
  <c r="I523" i="1"/>
  <c r="J523" i="1" s="1"/>
  <c r="K523" i="1" s="1"/>
  <c r="I521" i="1"/>
  <c r="J521" i="1" s="1"/>
  <c r="K521" i="1" s="1"/>
  <c r="I516" i="1"/>
  <c r="J516" i="1"/>
  <c r="K516" i="1" s="1"/>
  <c r="I515" i="1"/>
  <c r="J515" i="1" s="1"/>
  <c r="K515" i="1" s="1"/>
  <c r="I514" i="1"/>
  <c r="J514" i="1" s="1"/>
  <c r="K514" i="1" s="1"/>
  <c r="I513" i="1"/>
  <c r="J513" i="1" s="1"/>
  <c r="K513" i="1"/>
  <c r="I512" i="1"/>
  <c r="J512" i="1"/>
  <c r="I511" i="1"/>
  <c r="J511" i="1"/>
  <c r="K511" i="1" s="1"/>
  <c r="I510" i="1"/>
  <c r="J510" i="1"/>
  <c r="K510" i="1" s="1"/>
  <c r="I509" i="1"/>
  <c r="J509" i="1" s="1"/>
  <c r="K509" i="1" s="1"/>
  <c r="I508" i="1"/>
  <c r="J508" i="1" s="1"/>
  <c r="K508" i="1" s="1"/>
  <c r="I507" i="1"/>
  <c r="J507" i="1"/>
  <c r="K507" i="1" s="1"/>
  <c r="I506" i="1"/>
  <c r="J506" i="1"/>
  <c r="K506" i="1" s="1"/>
  <c r="I505" i="1"/>
  <c r="J505" i="1" s="1"/>
  <c r="I504" i="1"/>
  <c r="J504" i="1"/>
  <c r="K504" i="1" s="1"/>
  <c r="I503" i="1"/>
  <c r="J503" i="1" s="1"/>
  <c r="I502" i="1"/>
  <c r="J502" i="1" s="1"/>
  <c r="K502" i="1" s="1"/>
  <c r="I501" i="1"/>
  <c r="J501" i="1" s="1"/>
  <c r="I500" i="1"/>
  <c r="J500" i="1" s="1"/>
  <c r="K500" i="1" s="1"/>
  <c r="I477" i="1"/>
  <c r="J477" i="1" s="1"/>
  <c r="K477" i="1" s="1"/>
  <c r="I476" i="1"/>
  <c r="J476" i="1"/>
  <c r="I473" i="1"/>
  <c r="J473" i="1"/>
  <c r="K473" i="1"/>
  <c r="I468" i="1"/>
  <c r="J468" i="1"/>
  <c r="K468" i="1" s="1"/>
  <c r="I467" i="1"/>
  <c r="J467" i="1"/>
  <c r="K467" i="1" s="1"/>
  <c r="I466" i="1"/>
  <c r="J466" i="1" s="1"/>
  <c r="K466" i="1" s="1"/>
  <c r="I465" i="1"/>
  <c r="J465" i="1"/>
  <c r="K465" i="1"/>
  <c r="I464" i="1"/>
  <c r="J464" i="1"/>
  <c r="K464" i="1" s="1"/>
  <c r="I463" i="1"/>
  <c r="J463" i="1"/>
  <c r="K463" i="1" s="1"/>
  <c r="I462" i="1"/>
  <c r="J462" i="1" s="1"/>
  <c r="K462" i="1" s="1"/>
  <c r="I461" i="1"/>
  <c r="J461" i="1"/>
  <c r="K461" i="1"/>
  <c r="I460" i="1"/>
  <c r="J460" i="1"/>
  <c r="K460" i="1" s="1"/>
  <c r="I459" i="1"/>
  <c r="J459" i="1"/>
  <c r="K459" i="1" s="1"/>
  <c r="I458" i="1"/>
  <c r="J458" i="1" s="1"/>
  <c r="K458" i="1" s="1"/>
  <c r="I457" i="1"/>
  <c r="J457" i="1"/>
  <c r="K457" i="1"/>
  <c r="I456" i="1"/>
  <c r="J456" i="1"/>
  <c r="K456" i="1" s="1"/>
  <c r="I455" i="1"/>
  <c r="J455" i="1"/>
  <c r="K455" i="1" s="1"/>
  <c r="I454" i="1"/>
  <c r="J454" i="1" s="1"/>
  <c r="K454" i="1" s="1"/>
  <c r="I453" i="1"/>
  <c r="J453" i="1"/>
  <c r="K453" i="1"/>
  <c r="I452" i="1"/>
  <c r="J452" i="1"/>
  <c r="K452" i="1" s="1"/>
  <c r="I451" i="1"/>
  <c r="J451" i="1"/>
  <c r="K451" i="1" s="1"/>
  <c r="I450" i="1"/>
  <c r="J450" i="1" s="1"/>
  <c r="K450" i="1" s="1"/>
  <c r="I449" i="1"/>
  <c r="J449" i="1"/>
  <c r="K449" i="1"/>
  <c r="I448" i="1"/>
  <c r="J448" i="1"/>
  <c r="K448" i="1" s="1"/>
  <c r="I447" i="1"/>
  <c r="J447" i="1"/>
  <c r="K447" i="1" s="1"/>
  <c r="I446" i="1"/>
  <c r="J446" i="1" s="1"/>
  <c r="K446" i="1" s="1"/>
  <c r="I445" i="1"/>
  <c r="J445" i="1"/>
  <c r="K445" i="1"/>
  <c r="I444" i="1"/>
  <c r="J444" i="1"/>
  <c r="K444" i="1" s="1"/>
  <c r="I443" i="1"/>
  <c r="J443" i="1"/>
  <c r="K443" i="1" s="1"/>
  <c r="I442" i="1"/>
  <c r="J442" i="1" s="1"/>
  <c r="K442" i="1" s="1"/>
  <c r="I441" i="1"/>
  <c r="J441" i="1"/>
  <c r="K441" i="1"/>
  <c r="I440" i="1"/>
  <c r="J440" i="1"/>
  <c r="K440" i="1" s="1"/>
  <c r="I439" i="1"/>
  <c r="J439" i="1"/>
  <c r="K439" i="1" s="1"/>
  <c r="I438" i="1"/>
  <c r="J438" i="1" s="1"/>
  <c r="K438" i="1" s="1"/>
  <c r="I437" i="1"/>
  <c r="J437" i="1"/>
  <c r="K437" i="1"/>
  <c r="I436" i="1"/>
  <c r="J436" i="1"/>
  <c r="K436" i="1" s="1"/>
  <c r="I435" i="1"/>
  <c r="J435" i="1"/>
  <c r="K435" i="1" s="1"/>
  <c r="I434" i="1"/>
  <c r="J434" i="1" s="1"/>
  <c r="K434" i="1" s="1"/>
  <c r="I433" i="1"/>
  <c r="J433" i="1"/>
  <c r="K433" i="1"/>
  <c r="I432" i="1"/>
  <c r="J432" i="1"/>
  <c r="K432" i="1" s="1"/>
  <c r="I431" i="1"/>
  <c r="J431" i="1"/>
  <c r="K431" i="1" s="1"/>
  <c r="I430" i="1"/>
  <c r="J430" i="1" s="1"/>
  <c r="K430" i="1" s="1"/>
  <c r="I429" i="1"/>
  <c r="J429" i="1"/>
  <c r="K429" i="1"/>
  <c r="I428" i="1"/>
  <c r="J428" i="1"/>
  <c r="K428" i="1" s="1"/>
  <c r="I427" i="1"/>
  <c r="J427" i="1"/>
  <c r="K427" i="1" s="1"/>
  <c r="I426" i="1"/>
  <c r="J426" i="1" s="1"/>
  <c r="K426" i="1" s="1"/>
  <c r="I425" i="1"/>
  <c r="J425" i="1"/>
  <c r="K425" i="1" s="1"/>
  <c r="I424" i="1"/>
  <c r="J424" i="1"/>
  <c r="K424" i="1" s="1"/>
  <c r="I423" i="1"/>
  <c r="J423" i="1"/>
  <c r="K423" i="1" s="1"/>
  <c r="I422" i="1"/>
  <c r="J422" i="1" s="1"/>
  <c r="K422" i="1" s="1"/>
  <c r="I421" i="1"/>
  <c r="J421" i="1"/>
  <c r="K421" i="1"/>
  <c r="I420" i="1"/>
  <c r="J420" i="1"/>
  <c r="K420" i="1" s="1"/>
  <c r="I419" i="1"/>
  <c r="J419" i="1" s="1"/>
  <c r="K419" i="1" s="1"/>
  <c r="I418" i="1"/>
  <c r="J418" i="1" s="1"/>
  <c r="K418" i="1" s="1"/>
  <c r="I417" i="1"/>
  <c r="J417" i="1"/>
  <c r="K417" i="1"/>
  <c r="I416" i="1"/>
  <c r="J416" i="1"/>
  <c r="K416" i="1" s="1"/>
  <c r="I415" i="1"/>
  <c r="J415" i="1"/>
  <c r="K415" i="1" s="1"/>
  <c r="I414" i="1"/>
  <c r="J414" i="1" s="1"/>
  <c r="K414" i="1" s="1"/>
  <c r="I413" i="1"/>
  <c r="J413" i="1"/>
  <c r="K413" i="1" s="1"/>
  <c r="I412" i="1"/>
  <c r="J412" i="1"/>
  <c r="K412" i="1" s="1"/>
  <c r="I411" i="1"/>
  <c r="J411" i="1" s="1"/>
  <c r="K411" i="1" s="1"/>
  <c r="I410" i="1"/>
  <c r="J410" i="1" s="1"/>
  <c r="K410" i="1" s="1"/>
  <c r="I409" i="1"/>
  <c r="J409" i="1"/>
  <c r="K409" i="1" s="1"/>
  <c r="I408" i="1"/>
  <c r="J408" i="1"/>
  <c r="K408" i="1" s="1"/>
  <c r="I407" i="1"/>
  <c r="J407" i="1"/>
  <c r="K407" i="1" s="1"/>
  <c r="I406" i="1"/>
  <c r="J406" i="1" s="1"/>
  <c r="K406" i="1" s="1"/>
  <c r="I405" i="1"/>
  <c r="J405" i="1"/>
  <c r="K405" i="1"/>
  <c r="I404" i="1"/>
  <c r="J404" i="1"/>
  <c r="K404" i="1" s="1"/>
  <c r="I403" i="1"/>
  <c r="J403" i="1"/>
  <c r="K403" i="1" s="1"/>
  <c r="I402" i="1"/>
  <c r="J402" i="1" s="1"/>
  <c r="K402" i="1" s="1"/>
  <c r="I401" i="1"/>
  <c r="J401" i="1"/>
  <c r="K401" i="1" s="1"/>
  <c r="I400" i="1"/>
  <c r="J400" i="1"/>
  <c r="K400" i="1"/>
  <c r="I399" i="1"/>
  <c r="J399" i="1"/>
  <c r="K399" i="1" s="1"/>
  <c r="I398" i="1"/>
  <c r="J398" i="1" s="1"/>
  <c r="K398" i="1" s="1"/>
  <c r="I397" i="1"/>
  <c r="J397" i="1"/>
  <c r="K397" i="1" s="1"/>
  <c r="I396" i="1"/>
  <c r="J396" i="1"/>
  <c r="K396" i="1" s="1"/>
  <c r="I395" i="1"/>
  <c r="J395" i="1" s="1"/>
  <c r="K395" i="1" s="1"/>
  <c r="I394" i="1"/>
  <c r="J394" i="1" s="1"/>
  <c r="K394" i="1" s="1"/>
  <c r="I393" i="1"/>
  <c r="J393" i="1"/>
  <c r="K393" i="1" s="1"/>
  <c r="I392" i="1"/>
  <c r="J392" i="1"/>
  <c r="K392" i="1" s="1"/>
  <c r="I391" i="1"/>
  <c r="J391" i="1"/>
  <c r="K391" i="1" s="1"/>
  <c r="I390" i="1"/>
  <c r="J390" i="1" s="1"/>
  <c r="K390" i="1" s="1"/>
  <c r="I389" i="1"/>
  <c r="J389" i="1"/>
  <c r="K389" i="1"/>
  <c r="I388" i="1"/>
  <c r="J388" i="1"/>
  <c r="K388" i="1" s="1"/>
  <c r="I387" i="1"/>
  <c r="J387" i="1"/>
  <c r="K387" i="1" s="1"/>
  <c r="I386" i="1"/>
  <c r="J386" i="1" s="1"/>
  <c r="K386" i="1" s="1"/>
  <c r="I385" i="1"/>
  <c r="J385" i="1"/>
  <c r="K385" i="1" s="1"/>
  <c r="I384" i="1"/>
  <c r="J384" i="1"/>
  <c r="K384" i="1"/>
  <c r="I383" i="1"/>
  <c r="J383" i="1"/>
  <c r="K383" i="1" s="1"/>
  <c r="I382" i="1"/>
  <c r="J382" i="1" s="1"/>
  <c r="K382" i="1" s="1"/>
  <c r="I381" i="1"/>
  <c r="J381" i="1"/>
  <c r="K381" i="1" s="1"/>
  <c r="I380" i="1"/>
  <c r="J380" i="1"/>
  <c r="K380" i="1" s="1"/>
  <c r="I379" i="1"/>
  <c r="J379" i="1" s="1"/>
  <c r="K379" i="1" s="1"/>
  <c r="I378" i="1"/>
  <c r="J378" i="1" s="1"/>
  <c r="K378" i="1" s="1"/>
  <c r="I377" i="1"/>
  <c r="J377" i="1"/>
  <c r="K377" i="1" s="1"/>
  <c r="I376" i="1"/>
  <c r="J376" i="1"/>
  <c r="K376" i="1" s="1"/>
  <c r="I375" i="1"/>
  <c r="J375" i="1"/>
  <c r="K375" i="1" s="1"/>
  <c r="I374" i="1"/>
  <c r="J374" i="1" s="1"/>
  <c r="K374" i="1" s="1"/>
  <c r="I373" i="1"/>
  <c r="J373" i="1"/>
  <c r="K373" i="1"/>
  <c r="I372" i="1"/>
  <c r="J372" i="1"/>
  <c r="K372" i="1" s="1"/>
  <c r="I371" i="1"/>
  <c r="J371" i="1"/>
  <c r="K371" i="1" s="1"/>
  <c r="I370" i="1"/>
  <c r="J370" i="1" s="1"/>
  <c r="K370" i="1" s="1"/>
  <c r="I369" i="1"/>
  <c r="J369" i="1"/>
  <c r="K369" i="1"/>
  <c r="I368" i="1"/>
  <c r="J368" i="1"/>
  <c r="K368" i="1" s="1"/>
  <c r="I367" i="1"/>
  <c r="J367" i="1" s="1"/>
  <c r="K367" i="1" s="1"/>
  <c r="I366" i="1"/>
  <c r="J366" i="1" s="1"/>
  <c r="K366" i="1"/>
  <c r="I365" i="1"/>
  <c r="J365" i="1"/>
  <c r="K365" i="1"/>
  <c r="I364" i="1"/>
  <c r="J364" i="1"/>
  <c r="K364" i="1" s="1"/>
  <c r="I363" i="1"/>
  <c r="J363" i="1" s="1"/>
  <c r="K363" i="1" s="1"/>
  <c r="I362" i="1"/>
  <c r="J362" i="1" s="1"/>
  <c r="K362" i="1" s="1"/>
  <c r="I361" i="1"/>
  <c r="J361" i="1"/>
  <c r="K361" i="1" s="1"/>
  <c r="I360" i="1"/>
  <c r="J360" i="1"/>
  <c r="K360" i="1" s="1"/>
  <c r="I359" i="1"/>
  <c r="J359" i="1" s="1"/>
  <c r="K359" i="1" s="1"/>
  <c r="I358" i="1"/>
  <c r="J358" i="1" s="1"/>
  <c r="K358" i="1" s="1"/>
  <c r="I357" i="1"/>
  <c r="J357" i="1"/>
  <c r="K357" i="1" s="1"/>
  <c r="I356" i="1"/>
  <c r="J356" i="1"/>
  <c r="K356" i="1" s="1"/>
  <c r="I355" i="1"/>
  <c r="J355" i="1" s="1"/>
  <c r="K355" i="1" s="1"/>
  <c r="I354" i="1"/>
  <c r="J354" i="1" s="1"/>
  <c r="K354" i="1" s="1"/>
  <c r="I353" i="1"/>
  <c r="J353" i="1"/>
  <c r="K353" i="1"/>
  <c r="I352" i="1"/>
  <c r="J352" i="1"/>
  <c r="K352" i="1"/>
  <c r="I351" i="1"/>
  <c r="J351" i="1" s="1"/>
  <c r="K351" i="1" s="1"/>
  <c r="I350" i="1"/>
  <c r="J350" i="1" s="1"/>
  <c r="K350" i="1" s="1"/>
  <c r="I349" i="1"/>
  <c r="J349" i="1"/>
  <c r="K349" i="1"/>
  <c r="I348" i="1"/>
  <c r="J348" i="1"/>
  <c r="K348" i="1" s="1"/>
  <c r="I347" i="1"/>
  <c r="J347" i="1"/>
  <c r="K347" i="1" s="1"/>
  <c r="I346" i="1"/>
  <c r="J346" i="1" s="1"/>
  <c r="K346" i="1" s="1"/>
  <c r="I345" i="1"/>
  <c r="J345" i="1"/>
  <c r="K345" i="1"/>
  <c r="I344" i="1"/>
  <c r="J344" i="1"/>
  <c r="K344" i="1" s="1"/>
  <c r="I343" i="1"/>
  <c r="J343" i="1" s="1"/>
  <c r="K343" i="1" s="1"/>
  <c r="I342" i="1"/>
  <c r="J342" i="1" s="1"/>
  <c r="K342" i="1"/>
  <c r="I341" i="1"/>
  <c r="J341" i="1"/>
  <c r="K341" i="1"/>
  <c r="I340" i="1"/>
  <c r="J340" i="1"/>
  <c r="K340" i="1" s="1"/>
  <c r="I339" i="1"/>
  <c r="J339" i="1" s="1"/>
  <c r="K339" i="1" s="1"/>
  <c r="I338" i="1"/>
  <c r="J338" i="1" s="1"/>
  <c r="K338" i="1" s="1"/>
  <c r="I337" i="1"/>
  <c r="J337" i="1"/>
  <c r="K337" i="1" s="1"/>
  <c r="I336" i="1"/>
  <c r="J336" i="1"/>
  <c r="K336" i="1" s="1"/>
  <c r="I335" i="1"/>
  <c r="J335" i="1" s="1"/>
  <c r="K335" i="1" s="1"/>
  <c r="I334" i="1"/>
  <c r="J334" i="1" s="1"/>
  <c r="K334" i="1" s="1"/>
  <c r="I333" i="1"/>
  <c r="J333" i="1"/>
  <c r="K333" i="1" s="1"/>
  <c r="I332" i="1"/>
  <c r="J332" i="1"/>
  <c r="K332" i="1" s="1"/>
  <c r="I331" i="1"/>
  <c r="J331" i="1" s="1"/>
  <c r="K331" i="1" s="1"/>
  <c r="I330" i="1"/>
  <c r="J330" i="1" s="1"/>
  <c r="K330" i="1" s="1"/>
  <c r="I329" i="1"/>
  <c r="J329" i="1"/>
  <c r="K329" i="1"/>
  <c r="I328" i="1"/>
  <c r="J328" i="1"/>
  <c r="K328" i="1"/>
  <c r="I327" i="1"/>
  <c r="J327" i="1" s="1"/>
  <c r="K327" i="1" s="1"/>
  <c r="I326" i="1"/>
  <c r="J326" i="1" s="1"/>
  <c r="K326" i="1" s="1"/>
  <c r="I325" i="1"/>
  <c r="J325" i="1"/>
  <c r="K325" i="1"/>
  <c r="I324" i="1"/>
  <c r="J324" i="1"/>
  <c r="K324" i="1" s="1"/>
  <c r="I323" i="1"/>
  <c r="J323" i="1"/>
  <c r="K323" i="1" s="1"/>
  <c r="I322" i="1"/>
  <c r="J322" i="1" s="1"/>
  <c r="K322" i="1" s="1"/>
  <c r="I321" i="1"/>
  <c r="J321" i="1"/>
  <c r="K321" i="1"/>
  <c r="I320" i="1"/>
  <c r="J320" i="1"/>
  <c r="K320" i="1" s="1"/>
  <c r="I319" i="1"/>
  <c r="J319" i="1" s="1"/>
  <c r="K319" i="1" s="1"/>
  <c r="I318" i="1"/>
  <c r="J318" i="1" s="1"/>
  <c r="K318" i="1"/>
  <c r="I317" i="1"/>
  <c r="J317" i="1"/>
  <c r="K317" i="1"/>
  <c r="I316" i="1"/>
  <c r="J316" i="1"/>
  <c r="K316" i="1" s="1"/>
  <c r="I315" i="1"/>
  <c r="J315" i="1" s="1"/>
  <c r="K315" i="1" s="1"/>
  <c r="I314" i="1"/>
  <c r="J314" i="1" s="1"/>
  <c r="K314" i="1" s="1"/>
  <c r="I313" i="1"/>
  <c r="J313" i="1"/>
  <c r="K313" i="1" s="1"/>
  <c r="I312" i="1"/>
  <c r="J312" i="1"/>
  <c r="K312" i="1" s="1"/>
  <c r="I311" i="1"/>
  <c r="J311" i="1" s="1"/>
  <c r="K311" i="1" s="1"/>
  <c r="I310" i="1"/>
  <c r="J310" i="1" s="1"/>
  <c r="K310" i="1" s="1"/>
  <c r="I309" i="1"/>
  <c r="J309" i="1"/>
  <c r="K309" i="1" s="1"/>
  <c r="I308" i="1"/>
  <c r="J308" i="1"/>
  <c r="K308" i="1" s="1"/>
  <c r="I307" i="1"/>
  <c r="J307" i="1" s="1"/>
  <c r="K307" i="1" s="1"/>
  <c r="I306" i="1"/>
  <c r="J306" i="1" s="1"/>
  <c r="K306" i="1" s="1"/>
  <c r="I305" i="1"/>
  <c r="J305" i="1"/>
  <c r="K305" i="1"/>
  <c r="I304" i="1"/>
  <c r="J304" i="1"/>
  <c r="K304" i="1"/>
  <c r="I303" i="1"/>
  <c r="J303" i="1" s="1"/>
  <c r="K303" i="1" s="1"/>
  <c r="I302" i="1"/>
  <c r="J302" i="1" s="1"/>
  <c r="K302" i="1" s="1"/>
  <c r="I301" i="1"/>
  <c r="J301" i="1"/>
  <c r="K301" i="1"/>
  <c r="I300" i="1"/>
  <c r="J300" i="1"/>
  <c r="K300" i="1" s="1"/>
  <c r="I299" i="1"/>
  <c r="J299" i="1"/>
  <c r="K299" i="1" s="1"/>
  <c r="I298" i="1"/>
  <c r="J298" i="1" s="1"/>
  <c r="K298" i="1" s="1"/>
  <c r="I297" i="1"/>
  <c r="J297" i="1"/>
  <c r="K297" i="1"/>
  <c r="I296" i="1"/>
  <c r="J296" i="1"/>
  <c r="K296" i="1" s="1"/>
  <c r="I295" i="1"/>
  <c r="J295" i="1" s="1"/>
  <c r="K295" i="1" s="1"/>
  <c r="I294" i="1"/>
  <c r="J294" i="1" s="1"/>
  <c r="K294" i="1"/>
  <c r="I293" i="1"/>
  <c r="J293" i="1"/>
  <c r="K293" i="1"/>
  <c r="I292" i="1"/>
  <c r="J292" i="1"/>
  <c r="K292" i="1" s="1"/>
  <c r="I291" i="1"/>
  <c r="J291" i="1" s="1"/>
  <c r="K291" i="1" s="1"/>
  <c r="I290" i="1"/>
  <c r="J290" i="1" s="1"/>
  <c r="K290" i="1" s="1"/>
  <c r="I289" i="1"/>
  <c r="J289" i="1"/>
  <c r="K289" i="1" s="1"/>
  <c r="I288" i="1"/>
  <c r="J288" i="1"/>
  <c r="K288" i="1" s="1"/>
  <c r="I287" i="1"/>
  <c r="J287" i="1" s="1"/>
  <c r="K287" i="1" s="1"/>
  <c r="I286" i="1"/>
  <c r="J286" i="1" s="1"/>
  <c r="K286" i="1" s="1"/>
  <c r="I285" i="1"/>
  <c r="J285" i="1" s="1"/>
  <c r="K285" i="1" s="1"/>
  <c r="I284" i="1"/>
  <c r="J284" i="1"/>
  <c r="K284" i="1" s="1"/>
  <c r="I283" i="1"/>
  <c r="J283" i="1" s="1"/>
  <c r="K283" i="1" s="1"/>
  <c r="I282" i="1"/>
  <c r="J282" i="1" s="1"/>
  <c r="K282" i="1" s="1"/>
  <c r="I281" i="1"/>
  <c r="J281" i="1" s="1"/>
  <c r="K281" i="1" s="1"/>
  <c r="I280" i="1"/>
  <c r="J280" i="1"/>
  <c r="K280" i="1"/>
  <c r="I279" i="1"/>
  <c r="J279" i="1" s="1"/>
  <c r="K279" i="1" s="1"/>
  <c r="I278" i="1"/>
  <c r="J278" i="1" s="1"/>
  <c r="K278" i="1" s="1"/>
  <c r="I277" i="1"/>
  <c r="J277" i="1" s="1"/>
  <c r="K277" i="1" s="1"/>
  <c r="I276" i="1"/>
  <c r="J276" i="1"/>
  <c r="K276" i="1" s="1"/>
  <c r="I275" i="1"/>
  <c r="J275" i="1"/>
  <c r="K275" i="1" s="1"/>
  <c r="I274" i="1"/>
  <c r="J274" i="1" s="1"/>
  <c r="K274" i="1" s="1"/>
  <c r="I273" i="1"/>
  <c r="J273" i="1" s="1"/>
  <c r="K273" i="1" s="1"/>
  <c r="I272" i="1"/>
  <c r="J272" i="1"/>
  <c r="K272" i="1" s="1"/>
  <c r="I271" i="1"/>
  <c r="J271" i="1" s="1"/>
  <c r="K271" i="1" s="1"/>
  <c r="I270" i="1"/>
  <c r="J270" i="1" s="1"/>
  <c r="K270" i="1"/>
  <c r="I269" i="1"/>
  <c r="J269" i="1" s="1"/>
  <c r="K269" i="1" s="1"/>
  <c r="I268" i="1"/>
  <c r="J268" i="1"/>
  <c r="K268" i="1" s="1"/>
  <c r="I267" i="1"/>
  <c r="J267" i="1" s="1"/>
  <c r="K267" i="1" s="1"/>
  <c r="I266" i="1"/>
  <c r="J266" i="1" s="1"/>
  <c r="K266" i="1" s="1"/>
  <c r="I265" i="1"/>
  <c r="J265" i="1"/>
  <c r="K265" i="1" s="1"/>
  <c r="I264" i="1"/>
  <c r="J264" i="1"/>
  <c r="K264" i="1" s="1"/>
  <c r="I263" i="1"/>
  <c r="J263" i="1" s="1"/>
  <c r="K263" i="1" s="1"/>
  <c r="I262" i="1"/>
  <c r="J262" i="1" s="1"/>
  <c r="K262" i="1" s="1"/>
  <c r="I261" i="1"/>
  <c r="J261" i="1" s="1"/>
  <c r="K261" i="1" s="1"/>
  <c r="I260" i="1"/>
  <c r="J260" i="1"/>
  <c r="K260" i="1" s="1"/>
  <c r="I259" i="1"/>
  <c r="J259" i="1" s="1"/>
  <c r="K259" i="1" s="1"/>
  <c r="I258" i="1"/>
  <c r="J258" i="1" s="1"/>
  <c r="K258" i="1" s="1"/>
  <c r="I257" i="1"/>
  <c r="J257" i="1" s="1"/>
  <c r="K257" i="1" s="1"/>
  <c r="I256" i="1"/>
  <c r="J256" i="1"/>
  <c r="K256" i="1"/>
  <c r="I255" i="1"/>
  <c r="J255" i="1" s="1"/>
  <c r="K255" i="1" s="1"/>
  <c r="I254" i="1"/>
  <c r="J254" i="1" s="1"/>
  <c r="K254" i="1" s="1"/>
  <c r="I253" i="1"/>
  <c r="J253" i="1" s="1"/>
  <c r="K253" i="1" s="1"/>
  <c r="I252" i="1"/>
  <c r="J252" i="1"/>
  <c r="K252" i="1" s="1"/>
  <c r="I251" i="1"/>
  <c r="J251" i="1"/>
  <c r="K251" i="1" s="1"/>
  <c r="I250" i="1"/>
  <c r="J250" i="1" s="1"/>
  <c r="K250" i="1" s="1"/>
  <c r="I249" i="1"/>
  <c r="J249" i="1" s="1"/>
  <c r="K249" i="1" s="1"/>
  <c r="I248" i="1"/>
  <c r="J248" i="1"/>
  <c r="K248" i="1" s="1"/>
  <c r="I247" i="1"/>
  <c r="J247" i="1" s="1"/>
  <c r="K247" i="1" s="1"/>
  <c r="I246" i="1"/>
  <c r="J246" i="1" s="1"/>
  <c r="K246" i="1"/>
  <c r="I245" i="1"/>
  <c r="J245" i="1" s="1"/>
  <c r="K245" i="1" s="1"/>
  <c r="I244" i="1"/>
  <c r="J244" i="1"/>
  <c r="K244" i="1" s="1"/>
  <c r="I243" i="1"/>
  <c r="J243" i="1" s="1"/>
  <c r="K243" i="1" s="1"/>
  <c r="I242" i="1"/>
  <c r="J242" i="1" s="1"/>
  <c r="K242" i="1" s="1"/>
  <c r="I241" i="1"/>
  <c r="J241" i="1"/>
  <c r="K241" i="1" s="1"/>
  <c r="I240" i="1"/>
  <c r="J240" i="1"/>
  <c r="K240" i="1" s="1"/>
  <c r="I239" i="1"/>
  <c r="J239" i="1" s="1"/>
  <c r="K239" i="1" s="1"/>
  <c r="I238" i="1"/>
  <c r="J238" i="1" s="1"/>
  <c r="K238" i="1" s="1"/>
  <c r="I237" i="1"/>
  <c r="J237" i="1" s="1"/>
  <c r="K237" i="1" s="1"/>
  <c r="I235" i="1"/>
  <c r="J235" i="1" s="1"/>
  <c r="K235" i="1" s="1"/>
  <c r="I234" i="1"/>
  <c r="J234" i="1" s="1"/>
  <c r="K234" i="1" s="1"/>
  <c r="I233" i="1"/>
  <c r="J233" i="1" s="1"/>
  <c r="K233" i="1" s="1"/>
  <c r="I232" i="1"/>
  <c r="J232" i="1" s="1"/>
  <c r="K232" i="1" s="1"/>
  <c r="I231" i="1"/>
  <c r="J231" i="1" s="1"/>
  <c r="K231" i="1" s="1"/>
  <c r="I230" i="1"/>
  <c r="J230" i="1" s="1"/>
  <c r="K230" i="1" s="1"/>
  <c r="I229" i="1"/>
  <c r="J229" i="1" s="1"/>
  <c r="K229" i="1" s="1"/>
  <c r="I228" i="1"/>
  <c r="J228" i="1" s="1"/>
  <c r="K228" i="1" s="1"/>
  <c r="I227" i="1"/>
  <c r="J227" i="1"/>
  <c r="K227" i="1" s="1"/>
  <c r="I226" i="1"/>
  <c r="J226" i="1"/>
  <c r="I225" i="1"/>
  <c r="J225" i="1"/>
  <c r="K225" i="1" s="1"/>
  <c r="I224" i="1"/>
  <c r="J224" i="1" s="1"/>
  <c r="K224" i="1" s="1"/>
  <c r="I223" i="1"/>
  <c r="J223" i="1"/>
  <c r="K223" i="1" s="1"/>
  <c r="I222" i="1"/>
  <c r="J222" i="1" s="1"/>
  <c r="K222" i="1" s="1"/>
  <c r="I221" i="1"/>
  <c r="J221" i="1"/>
  <c r="K221" i="1" s="1"/>
  <c r="I220" i="1"/>
  <c r="J220" i="1"/>
  <c r="K220" i="1" s="1"/>
  <c r="I219" i="1"/>
  <c r="J219" i="1" s="1"/>
  <c r="K219" i="1" s="1"/>
  <c r="I218" i="1"/>
  <c r="J218" i="1"/>
  <c r="K218" i="1" s="1"/>
  <c r="I217" i="1"/>
  <c r="J217" i="1"/>
  <c r="K217" i="1" s="1"/>
  <c r="I216" i="1"/>
  <c r="J216" i="1" s="1"/>
  <c r="K216" i="1" s="1"/>
  <c r="I215" i="1"/>
  <c r="J215" i="1"/>
  <c r="K215" i="1" s="1"/>
  <c r="I214" i="1"/>
  <c r="J214" i="1" s="1"/>
  <c r="K214" i="1" s="1"/>
  <c r="I213" i="1"/>
  <c r="J213" i="1"/>
  <c r="K213" i="1" s="1"/>
  <c r="I212" i="1"/>
  <c r="J212" i="1" s="1"/>
  <c r="K212" i="1" s="1"/>
  <c r="I211" i="1"/>
  <c r="J211" i="1" s="1"/>
  <c r="K211" i="1" s="1"/>
  <c r="I210" i="1"/>
  <c r="J210" i="1"/>
  <c r="K210" i="1" s="1"/>
  <c r="I209" i="1"/>
  <c r="J209" i="1"/>
  <c r="K209" i="1" s="1"/>
  <c r="I208" i="1"/>
  <c r="J208" i="1"/>
  <c r="K208" i="1" s="1"/>
  <c r="I207" i="1"/>
  <c r="J207" i="1"/>
  <c r="K207" i="1" s="1"/>
  <c r="I206" i="1"/>
  <c r="J206" i="1" s="1"/>
  <c r="K206" i="1" s="1"/>
  <c r="I205" i="1"/>
  <c r="J205" i="1"/>
  <c r="K205" i="1" s="1"/>
  <c r="I204" i="1"/>
  <c r="J204" i="1" s="1"/>
  <c r="K204" i="1" s="1"/>
  <c r="I203" i="1"/>
  <c r="J203" i="1" s="1"/>
  <c r="K203" i="1" s="1"/>
  <c r="I202" i="1"/>
  <c r="J202" i="1"/>
  <c r="K202" i="1" s="1"/>
  <c r="I201" i="1"/>
  <c r="J201" i="1"/>
  <c r="K201" i="1" s="1"/>
  <c r="I200" i="1"/>
  <c r="J200" i="1" s="1"/>
  <c r="K200" i="1" s="1"/>
  <c r="I199" i="1"/>
  <c r="J199" i="1" s="1"/>
  <c r="K199" i="1" s="1"/>
  <c r="I198" i="1"/>
  <c r="J198" i="1" s="1"/>
  <c r="K198" i="1" s="1"/>
  <c r="I197" i="1"/>
  <c r="J197" i="1"/>
  <c r="K197" i="1" s="1"/>
  <c r="I196" i="1"/>
  <c r="J196" i="1"/>
  <c r="K196" i="1" s="1"/>
  <c r="I195" i="1"/>
  <c r="J195" i="1"/>
  <c r="K195" i="1" s="1"/>
  <c r="I194" i="1"/>
  <c r="J194" i="1"/>
  <c r="I185" i="1"/>
  <c r="J185" i="1" s="1"/>
  <c r="K185" i="1"/>
  <c r="I183" i="1"/>
  <c r="J183" i="1"/>
  <c r="K183" i="1" s="1"/>
  <c r="I182" i="1"/>
  <c r="J182" i="1" s="1"/>
  <c r="K182" i="1" s="1"/>
  <c r="I181" i="1"/>
  <c r="J181" i="1" s="1"/>
  <c r="K181" i="1" s="1"/>
  <c r="I180" i="1"/>
  <c r="J180" i="1" s="1"/>
  <c r="K180" i="1" s="1"/>
  <c r="I179" i="1"/>
  <c r="J179" i="1"/>
  <c r="K179" i="1"/>
  <c r="I178" i="1"/>
  <c r="J178" i="1"/>
  <c r="K178" i="1" s="1"/>
  <c r="I177" i="1"/>
  <c r="J177" i="1"/>
  <c r="K177" i="1" s="1"/>
  <c r="I176" i="1"/>
  <c r="J176" i="1" s="1"/>
  <c r="K176" i="1"/>
  <c r="I175" i="1"/>
  <c r="J175" i="1"/>
  <c r="K175" i="1" s="1"/>
  <c r="I174" i="1"/>
  <c r="J174" i="1" s="1"/>
  <c r="K174" i="1" s="1"/>
  <c r="I173" i="1"/>
  <c r="J173" i="1" s="1"/>
  <c r="K173" i="1" s="1"/>
  <c r="I172" i="1"/>
  <c r="J172" i="1" s="1"/>
  <c r="K172" i="1" s="1"/>
  <c r="I159" i="1"/>
  <c r="J159" i="1"/>
  <c r="K159" i="1"/>
  <c r="I158" i="1"/>
  <c r="J158" i="1"/>
  <c r="K158" i="1" s="1"/>
  <c r="I157" i="1"/>
  <c r="J157" i="1" s="1"/>
  <c r="K157" i="1" s="1"/>
  <c r="I156" i="1"/>
  <c r="J156" i="1" s="1"/>
  <c r="K156" i="1" s="1"/>
  <c r="I155" i="1"/>
  <c r="J155" i="1"/>
  <c r="K155" i="1" s="1"/>
  <c r="I154" i="1"/>
  <c r="J154" i="1" s="1"/>
  <c r="K154" i="1" s="1"/>
  <c r="I153" i="1"/>
  <c r="J153" i="1"/>
  <c r="K153" i="1" s="1"/>
  <c r="I152" i="1"/>
  <c r="J152" i="1" s="1"/>
  <c r="K152" i="1"/>
  <c r="I151" i="1"/>
  <c r="J151" i="1"/>
  <c r="K151" i="1"/>
  <c r="I150" i="1"/>
  <c r="J150" i="1"/>
  <c r="K150" i="1" s="1"/>
  <c r="I148" i="1"/>
  <c r="J148" i="1" s="1"/>
  <c r="K148" i="1" s="1"/>
  <c r="I147" i="1"/>
  <c r="J147" i="1" s="1"/>
  <c r="K147" i="1" s="1"/>
  <c r="I132" i="1"/>
  <c r="J132" i="1"/>
  <c r="K132" i="1" s="1"/>
  <c r="I130" i="1"/>
  <c r="J130" i="1" s="1"/>
  <c r="K130" i="1" s="1"/>
  <c r="I129" i="1"/>
  <c r="J129" i="1"/>
  <c r="K129" i="1" s="1"/>
  <c r="I97" i="1"/>
  <c r="J97" i="1" s="1"/>
  <c r="K97" i="1" s="1"/>
  <c r="I96" i="1"/>
  <c r="J96" i="1"/>
  <c r="K96" i="1" s="1"/>
  <c r="I91" i="1"/>
  <c r="J91" i="1"/>
  <c r="K91" i="1" s="1"/>
  <c r="I90" i="1"/>
  <c r="J90" i="1" s="1"/>
  <c r="K90" i="1" s="1"/>
  <c r="I89" i="1"/>
  <c r="J89" i="1" s="1"/>
  <c r="I88" i="1"/>
  <c r="J88" i="1" s="1"/>
  <c r="K88" i="1" s="1"/>
  <c r="I87" i="1"/>
  <c r="J87" i="1"/>
  <c r="I78" i="1"/>
  <c r="J78" i="1" s="1"/>
  <c r="K78" i="1" s="1"/>
  <c r="I77" i="1"/>
  <c r="J77" i="1"/>
  <c r="K77" i="1" s="1"/>
  <c r="I76" i="1"/>
  <c r="J76" i="1"/>
  <c r="K76" i="1"/>
  <c r="I74" i="1"/>
  <c r="J74" i="1" s="1"/>
  <c r="K74" i="1" s="1"/>
  <c r="I73" i="1"/>
  <c r="J73" i="1" s="1"/>
  <c r="K73" i="1" s="1"/>
  <c r="I72" i="1"/>
  <c r="J72" i="1"/>
  <c r="K72" i="1" s="1"/>
  <c r="I71" i="1"/>
  <c r="J71" i="1" s="1"/>
  <c r="K71" i="1" s="1"/>
  <c r="I70" i="1"/>
  <c r="J70" i="1" s="1"/>
  <c r="I55" i="1"/>
  <c r="J55" i="1" s="1"/>
  <c r="K55" i="1" s="1"/>
  <c r="I54" i="1"/>
  <c r="J54" i="1" s="1"/>
  <c r="I46" i="1"/>
  <c r="J46" i="1" s="1"/>
  <c r="K46" i="1" s="1"/>
  <c r="I45" i="1"/>
  <c r="J45" i="1"/>
  <c r="I44" i="1"/>
  <c r="J44" i="1" s="1"/>
  <c r="K44" i="1" s="1"/>
  <c r="I43" i="1"/>
  <c r="J43" i="1" s="1"/>
  <c r="K43" i="1" s="1"/>
  <c r="I42" i="1"/>
  <c r="J42" i="1"/>
  <c r="K42" i="1" s="1"/>
  <c r="I41" i="1"/>
  <c r="J41" i="1" s="1"/>
  <c r="K41" i="1" s="1"/>
  <c r="I40" i="1"/>
  <c r="J40" i="1" s="1"/>
  <c r="I37" i="1"/>
  <c r="J37" i="1" s="1"/>
  <c r="K37" i="1" s="1"/>
  <c r="I36" i="1"/>
  <c r="J36" i="1" s="1"/>
  <c r="K36" i="1" s="1"/>
  <c r="I31" i="1"/>
  <c r="J31" i="1"/>
  <c r="K31" i="1" s="1"/>
  <c r="I24" i="1"/>
  <c r="I23" i="1"/>
  <c r="J23" i="1"/>
  <c r="K23" i="1" s="1"/>
  <c r="G559" i="1"/>
  <c r="I559" i="1" s="1"/>
  <c r="J559" i="1" s="1"/>
  <c r="K559" i="1" s="1"/>
  <c r="G560" i="1"/>
  <c r="I560" i="1" s="1"/>
  <c r="J560" i="1" s="1"/>
  <c r="K560" i="1" s="1"/>
  <c r="G561" i="1"/>
  <c r="I561" i="1" s="1"/>
  <c r="J561" i="1" s="1"/>
  <c r="K561" i="1" s="1"/>
  <c r="G558" i="1"/>
  <c r="I558" i="1" s="1"/>
  <c r="J558" i="1" s="1"/>
  <c r="K558" i="1" s="1"/>
  <c r="G1032" i="1"/>
  <c r="I1032" i="1" s="1"/>
  <c r="J1032" i="1" s="1"/>
  <c r="K1032" i="1" s="1"/>
  <c r="G557" i="1"/>
  <c r="I557" i="1" s="1"/>
  <c r="J557" i="1" s="1"/>
  <c r="K557" i="1" s="1"/>
  <c r="G528" i="1"/>
  <c r="I528" i="1" s="1"/>
  <c r="J528" i="1" s="1"/>
  <c r="K528" i="1" s="1"/>
  <c r="G554" i="1"/>
  <c r="I554" i="1" s="1"/>
  <c r="J554" i="1" s="1"/>
  <c r="K554" i="1" s="1"/>
  <c r="G522" i="1"/>
  <c r="I522" i="1" s="1"/>
  <c r="J522" i="1" s="1"/>
  <c r="K522" i="1" s="1"/>
  <c r="G520" i="1"/>
  <c r="I520" i="1" s="1"/>
  <c r="J520" i="1" s="1"/>
  <c r="K520" i="1" s="1"/>
  <c r="G519" i="1"/>
  <c r="I519" i="1" s="1"/>
  <c r="J519" i="1" s="1"/>
  <c r="K519" i="1" s="1"/>
  <c r="G539" i="1"/>
  <c r="I539" i="1" s="1"/>
  <c r="J539" i="1" s="1"/>
  <c r="K539" i="1" s="1"/>
  <c r="G518" i="1"/>
  <c r="I518" i="1" s="1"/>
  <c r="J518" i="1" s="1"/>
  <c r="K518" i="1" s="1"/>
  <c r="G532" i="1"/>
  <c r="I532" i="1" s="1"/>
  <c r="J532" i="1" s="1"/>
  <c r="K532" i="1" s="1"/>
  <c r="G517" i="1"/>
  <c r="I517" i="1" s="1"/>
  <c r="J517" i="1" s="1"/>
  <c r="K517" i="1" s="1"/>
  <c r="G1245" i="1"/>
  <c r="G797" i="1"/>
  <c r="I797" i="1"/>
  <c r="J797" i="1" s="1"/>
  <c r="K797" i="1" s="1"/>
  <c r="G954" i="1"/>
  <c r="G576" i="1"/>
  <c r="I576" i="1" s="1"/>
  <c r="J576" i="1" s="1"/>
  <c r="K576" i="1" s="1"/>
  <c r="G1107" i="1"/>
  <c r="G1407" i="1"/>
  <c r="I1407" i="1" s="1"/>
  <c r="J1407" i="1" s="1"/>
  <c r="K1407" i="1" s="1"/>
  <c r="G1561" i="1"/>
  <c r="G86" i="1"/>
  <c r="I86" i="1"/>
  <c r="J86" i="1" s="1"/>
  <c r="K86" i="1" s="1"/>
  <c r="I68" i="1"/>
  <c r="J68" i="1"/>
  <c r="K68" i="1" s="1"/>
  <c r="I617" i="1"/>
  <c r="J617" i="1" s="1"/>
  <c r="K617" i="1" s="1"/>
  <c r="I1245" i="1"/>
  <c r="J1245" i="1" s="1"/>
  <c r="K1245" i="1" s="1"/>
  <c r="I1107" i="1"/>
  <c r="J1107" i="1" s="1"/>
  <c r="K1107" i="1" s="1"/>
  <c r="I954" i="1"/>
  <c r="J954" i="1" s="1"/>
  <c r="K954" i="1" s="1"/>
  <c r="I1561" i="1"/>
  <c r="J1561" i="1" s="1"/>
  <c r="K1561" i="1" s="1"/>
  <c r="K1216" i="1"/>
  <c r="K1024" i="1"/>
  <c r="I1577" i="1" l="1"/>
  <c r="J24" i="1"/>
  <c r="J1577" i="1" s="1"/>
  <c r="G1577" i="1"/>
</calcChain>
</file>

<file path=xl/sharedStrings.xml><?xml version="1.0" encoding="utf-8"?>
<sst xmlns="http://schemas.openxmlformats.org/spreadsheetml/2006/main" count="3659" uniqueCount="1249">
  <si>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</si>
  <si>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</si>
  <si>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</si>
  <si>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</si>
  <si>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</si>
  <si>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</si>
  <si>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</si>
  <si>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</si>
  <si>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</si>
  <si>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</si>
  <si>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</si>
  <si>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</si>
  <si>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</si>
  <si>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</si>
  <si>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</si>
  <si>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</si>
  <si>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</si>
  <si>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</si>
  <si>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</si>
  <si>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</si>
  <si>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</si>
  <si>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</si>
  <si>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</si>
  <si>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</si>
  <si>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</si>
  <si>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</si>
  <si>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</si>
  <si>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</si>
  <si>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</si>
  <si>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</si>
  <si>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</si>
  <si>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</si>
  <si>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</si>
  <si>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</si>
  <si>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</si>
  <si>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</si>
  <si>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</si>
  <si>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</si>
  <si>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</si>
  <si>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</si>
  <si>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</si>
  <si>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</si>
  <si>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</si>
  <si>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</si>
  <si>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</si>
  <si>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</si>
  <si>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</si>
  <si>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</si>
  <si>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</si>
  <si>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</si>
  <si>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</si>
  <si>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</si>
  <si>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</si>
  <si>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</si>
  <si>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</si>
  <si>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</si>
  <si>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</si>
  <si>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</si>
  <si>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</si>
  <si>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</si>
  <si>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</si>
  <si>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</si>
  <si>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</si>
  <si>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</si>
  <si>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</si>
  <si>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</si>
  <si>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</si>
  <si>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</si>
  <si>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</si>
  <si>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</si>
  <si>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</si>
  <si>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</si>
  <si>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</si>
  <si>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</si>
  <si>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</si>
  <si>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</si>
  <si>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</si>
  <si>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</si>
  <si>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</si>
  <si>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</si>
  <si>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</si>
  <si>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</si>
  <si>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</si>
  <si>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</si>
  <si>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</si>
  <si>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</si>
  <si>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</si>
  <si>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</si>
  <si>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</si>
  <si>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</si>
  <si>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</si>
  <si>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</si>
  <si>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</si>
  <si>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</si>
  <si>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</si>
  <si>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</si>
  <si>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</si>
  <si>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</si>
  <si>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</si>
  <si>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</si>
  <si>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</si>
  <si>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</si>
  <si>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</si>
  <si>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</si>
  <si>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</si>
  <si>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</si>
  <si>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</si>
  <si>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</si>
  <si>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</si>
  <si>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</si>
  <si>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</si>
  <si>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</si>
  <si>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</si>
  <si>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</si>
  <si>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</si>
  <si>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</si>
  <si>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</si>
  <si>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</si>
  <si>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</si>
  <si>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</si>
  <si>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</si>
  <si>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</si>
  <si>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</si>
  <si>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</si>
  <si>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</si>
  <si>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</si>
  <si>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</si>
  <si>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</si>
  <si>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</si>
  <si>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</si>
  <si>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</si>
  <si>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</si>
  <si>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</si>
  <si>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</si>
  <si>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</si>
  <si>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</si>
  <si>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</si>
  <si>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</si>
  <si>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</si>
  <si>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</si>
  <si>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</si>
  <si>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</si>
  <si>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</si>
  <si>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</si>
  <si>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</si>
  <si>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</si>
  <si>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</si>
  <si>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</si>
  <si>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</si>
  <si>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</si>
  <si>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</si>
  <si>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</si>
  <si>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</si>
  <si>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</si>
  <si>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</si>
  <si>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</si>
  <si>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</si>
  <si>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</si>
  <si>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</si>
  <si>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</si>
  <si>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</si>
  <si>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</si>
  <si>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</si>
  <si>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</si>
  <si>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</si>
  <si>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</si>
  <si>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</si>
  <si>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</si>
  <si>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</si>
  <si>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</si>
  <si>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</si>
  <si>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</si>
  <si>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</si>
  <si>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</si>
  <si>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</si>
  <si>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</si>
  <si>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</si>
  <si>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</si>
  <si>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</si>
  <si>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</si>
  <si>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</si>
  <si>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</si>
  <si>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</si>
  <si>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</si>
  <si>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</si>
  <si>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</si>
  <si>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</si>
  <si>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</si>
  <si>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</si>
  <si>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</si>
  <si>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</si>
  <si>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</si>
  <si>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</si>
  <si>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</si>
  <si>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</si>
  <si>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</si>
  <si>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</si>
  <si>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</si>
  <si>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</si>
  <si>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</si>
  <si>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</si>
  <si>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</si>
  <si>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</si>
  <si>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</si>
  <si>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</si>
  <si>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</si>
  <si>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</si>
  <si>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</si>
  <si>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</si>
  <si>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</si>
  <si>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</si>
  <si>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</si>
  <si>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</si>
  <si>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</si>
  <si>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</si>
  <si>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</si>
  <si>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</si>
  <si>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</si>
  <si>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</si>
  <si>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</si>
  <si>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</si>
  <si>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</si>
  <si>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</si>
  <si>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</si>
  <si>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</si>
  <si>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</si>
  <si>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</si>
  <si>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</si>
  <si>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</si>
  <si>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</si>
  <si>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</si>
  <si>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</si>
  <si>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</si>
  <si>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</si>
  <si>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</si>
  <si>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</si>
  <si>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</si>
  <si>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</si>
  <si>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</si>
  <si>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</si>
  <si>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</si>
  <si>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</si>
  <si>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</si>
  <si>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</si>
  <si>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</si>
  <si>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</si>
  <si>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</si>
  <si>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</si>
  <si>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</si>
  <si>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</si>
  <si>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</si>
  <si>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</si>
  <si>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</si>
  <si>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</si>
  <si>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</si>
  <si>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</si>
  <si>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</si>
  <si>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</si>
  <si>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</si>
  <si>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</si>
  <si>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</si>
  <si>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</si>
  <si>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</si>
  <si>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</si>
  <si>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</si>
  <si>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</si>
  <si>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</si>
  <si>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</si>
  <si>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</si>
  <si>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</si>
  <si>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</si>
  <si>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</si>
  <si>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</si>
  <si>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</si>
  <si>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</si>
  <si>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</si>
  <si>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</si>
  <si>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</si>
  <si>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</si>
  <si>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</si>
  <si>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</si>
  <si>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</si>
  <si>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</si>
  <si>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</si>
  <si>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</si>
  <si>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</si>
  <si>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</si>
  <si>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</si>
  <si>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</si>
  <si>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</si>
  <si>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</si>
  <si>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</si>
  <si>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</si>
  <si>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</si>
  <si>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</si>
  <si>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</si>
  <si>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</si>
  <si>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</si>
  <si>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</si>
  <si>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</si>
  <si>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</si>
  <si>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</si>
  <si>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</si>
  <si>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</si>
  <si>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</si>
  <si>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</si>
  <si>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</si>
  <si>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</si>
  <si>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</si>
  <si>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</si>
  <si>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</si>
  <si>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</si>
  <si>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</si>
  <si>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</si>
  <si>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</si>
  <si>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</si>
  <si>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</si>
  <si>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</si>
  <si>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</si>
  <si>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</si>
  <si>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</si>
  <si>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</si>
  <si>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</si>
  <si>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</si>
  <si>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</si>
  <si>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</si>
  <si>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</si>
  <si>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</si>
  <si>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</si>
  <si>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</si>
  <si>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</si>
  <si>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</si>
  <si>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</si>
  <si>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</si>
  <si>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</si>
  <si>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</si>
  <si>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</si>
  <si>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</si>
  <si>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</si>
  <si>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</si>
  <si>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</si>
  <si>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</si>
  <si>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</si>
  <si>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</si>
  <si>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</si>
  <si>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</si>
  <si>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</si>
  <si>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</si>
  <si>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</si>
  <si>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</si>
  <si>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</si>
  <si>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</si>
  <si>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</si>
  <si>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</si>
  <si>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</si>
  <si>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</si>
  <si>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</si>
  <si>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</si>
  <si>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</si>
  <si>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</si>
  <si>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</si>
  <si>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</si>
  <si>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</si>
  <si>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</si>
  <si>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</si>
  <si>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</si>
  <si>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</si>
  <si>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</si>
  <si>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</si>
  <si>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</si>
  <si>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</si>
  <si>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</si>
  <si>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</si>
  <si>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</si>
  <si>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</si>
  <si>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</si>
  <si>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</si>
  <si>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</si>
  <si>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</si>
  <si>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</si>
  <si>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</si>
  <si>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</si>
  <si>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</si>
  <si>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</si>
  <si>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</si>
  <si>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</si>
  <si>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</si>
  <si>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</si>
  <si>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</si>
  <si>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</si>
  <si>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</si>
  <si>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</si>
  <si>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</si>
  <si>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</si>
  <si>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</si>
  <si>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</si>
  <si>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</si>
  <si>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</si>
  <si>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</si>
  <si>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</si>
  <si>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</si>
  <si>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</si>
  <si>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</si>
  <si>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</si>
  <si>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</si>
  <si>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</si>
  <si>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</si>
  <si>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</si>
  <si>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</si>
  <si>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</si>
  <si>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</si>
  <si>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</si>
  <si>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</si>
  <si>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</si>
  <si>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</si>
  <si>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</si>
  <si>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</si>
  <si>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</si>
  <si>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</si>
  <si>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</si>
  <si>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</si>
  <si>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</si>
  <si>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</si>
  <si>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</si>
  <si>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</si>
  <si>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</si>
  <si>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</si>
  <si>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</si>
  <si>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</si>
  <si>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</si>
  <si>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</si>
  <si>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</si>
  <si>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</si>
  <si>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</si>
  <si>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</si>
  <si>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</si>
  <si>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</si>
  <si>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</si>
  <si>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</si>
  <si>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</si>
  <si>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</si>
  <si>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</si>
  <si>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</si>
  <si>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</si>
  <si>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</si>
  <si>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</si>
  <si>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</si>
  <si>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</si>
  <si>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</si>
  <si>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</si>
  <si>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</si>
  <si>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</si>
  <si>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</si>
  <si>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</si>
  <si>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</si>
  <si>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</si>
  <si>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</si>
  <si>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</si>
  <si>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</si>
  <si>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</si>
  <si>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</si>
  <si>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</si>
  <si>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</si>
  <si>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</si>
  <si>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</si>
  <si>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</si>
  <si>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</si>
  <si>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</si>
  <si>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</si>
  <si>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</si>
  <si>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</si>
  <si>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</si>
  <si>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</si>
  <si>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</si>
  <si>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</si>
  <si>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</si>
  <si>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</si>
  <si>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</si>
  <si>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</si>
  <si>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</si>
  <si>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</si>
  <si>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</si>
  <si>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</si>
  <si>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</si>
  <si>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</si>
  <si>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</si>
  <si>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</si>
  <si>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</si>
  <si>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</si>
  <si>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</si>
  <si>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</si>
  <si>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</si>
  <si>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</si>
  <si>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</si>
  <si>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</si>
  <si>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</si>
  <si>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</si>
  <si>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</si>
  <si>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</si>
  <si>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</si>
  <si>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</si>
  <si>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</si>
  <si>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</si>
  <si>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</si>
  <si>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</si>
  <si>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</si>
  <si>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</si>
  <si>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</si>
  <si>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</si>
  <si>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</si>
  <si>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</si>
  <si>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</si>
  <si>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</si>
  <si>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</si>
  <si>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</si>
  <si>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</si>
  <si>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</si>
  <si>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</si>
  <si>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</si>
  <si>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</si>
  <si>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</si>
  <si>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</si>
  <si>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</si>
  <si>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</si>
  <si>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</si>
  <si>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</si>
  <si>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</si>
  <si>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</si>
  <si>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</si>
  <si>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</si>
  <si>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</si>
  <si>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</si>
  <si>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</si>
  <si>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</si>
  <si>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</si>
  <si>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</si>
  <si>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</si>
  <si>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</si>
  <si>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</si>
  <si>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</si>
  <si>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</si>
  <si>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</si>
  <si>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</si>
  <si>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</si>
  <si>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</si>
  <si>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</si>
  <si>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</si>
  <si>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</si>
  <si>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</si>
  <si>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</si>
  <si>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</si>
  <si>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</si>
  <si>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</si>
  <si>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</si>
  <si>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</si>
  <si>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</si>
  <si>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</si>
  <si>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</si>
  <si>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</si>
  <si>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</si>
  <si>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</si>
  <si>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</si>
  <si>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</si>
  <si>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</si>
  <si>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</si>
  <si>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</si>
  <si>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</si>
  <si>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</si>
  <si>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</si>
  <si>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</si>
  <si>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</si>
  <si>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</si>
  <si>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</si>
  <si>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</si>
  <si>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</si>
  <si>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</si>
  <si>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</si>
  <si>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</si>
  <si>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</si>
  <si>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</si>
  <si>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</si>
  <si>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</si>
  <si>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</si>
  <si>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</si>
  <si>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</si>
  <si>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</si>
  <si>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</si>
  <si>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</si>
  <si>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</si>
  <si>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</si>
  <si>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</si>
  <si>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</si>
  <si>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</si>
  <si>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</si>
  <si>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</si>
  <si>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</si>
  <si>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</si>
  <si>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</si>
  <si>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</si>
  <si>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</si>
  <si>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</si>
  <si>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</si>
  <si>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</si>
  <si>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</si>
  <si>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</si>
  <si>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</si>
  <si>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</si>
  <si>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</si>
  <si>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</si>
  <si>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</si>
  <si>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</si>
  <si>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</si>
  <si>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</si>
  <si>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</si>
  <si>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</si>
  <si>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</si>
  <si>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</si>
  <si>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</si>
  <si>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</si>
  <si>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</si>
  <si>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</si>
  <si>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</si>
  <si>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</si>
  <si>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</si>
  <si>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</si>
  <si>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</si>
  <si>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</si>
  <si>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</si>
  <si>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</si>
  <si>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</si>
  <si>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</si>
  <si>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</si>
  <si>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</si>
  <si>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</si>
  <si>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</si>
  <si>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</si>
  <si>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</si>
  <si>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</si>
  <si>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</si>
  <si>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</si>
  <si>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</si>
  <si>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</si>
  <si>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</si>
  <si>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</si>
  <si>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</si>
  <si>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</si>
  <si>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</si>
  <si>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</si>
  <si>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</si>
  <si>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</si>
  <si>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</si>
  <si>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</si>
  <si>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</si>
  <si>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</si>
  <si>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</si>
  <si>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</si>
  <si>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</si>
  <si>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</si>
  <si>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</si>
  <si>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</si>
  <si>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</si>
  <si>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</si>
  <si>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</si>
  <si>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</si>
  <si>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</si>
  <si>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</si>
  <si>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</si>
  <si>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</si>
  <si>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</si>
  <si>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</si>
  <si>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</si>
  <si>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</si>
  <si>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</si>
  <si>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</si>
  <si>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</si>
  <si>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</si>
  <si>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</si>
  <si>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</si>
  <si>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</si>
  <si>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</si>
  <si>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</si>
  <si>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</si>
  <si>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</si>
  <si>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</si>
  <si>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</si>
  <si>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</si>
  <si>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</si>
  <si>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</si>
  <si>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</si>
  <si>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</si>
  <si>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</si>
  <si>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</si>
  <si>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</si>
  <si>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</si>
  <si>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</si>
  <si>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</si>
  <si>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</si>
  <si>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</si>
  <si>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</si>
  <si>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</si>
  <si>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</si>
  <si>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</si>
  <si>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</si>
  <si>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</si>
  <si>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</si>
  <si>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</si>
  <si>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</si>
  <si>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</si>
  <si>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</si>
  <si>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</si>
  <si>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</si>
  <si>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</si>
  <si>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</si>
  <si>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</si>
  <si>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</si>
  <si>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</si>
  <si>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</si>
  <si>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</si>
  <si>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</si>
  <si>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</si>
  <si>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</si>
  <si>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</si>
  <si>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</si>
  <si>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</si>
  <si>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</si>
  <si>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</si>
  <si>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</si>
  <si>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</si>
  <si>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</si>
  <si>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</si>
  <si>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</si>
  <si>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</si>
  <si>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</si>
  <si>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</si>
  <si>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</si>
  <si>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</si>
  <si>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</si>
  <si>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</si>
  <si>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</si>
  <si>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</si>
  <si>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</si>
  <si>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</si>
  <si>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</si>
  <si>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</si>
  <si>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</si>
  <si>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</si>
  <si>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</si>
  <si>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</si>
  <si>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</si>
  <si>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</si>
  <si>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</si>
  <si>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</si>
  <si>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</si>
  <si>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</si>
  <si>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</si>
  <si>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</si>
  <si>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</si>
  <si>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</si>
  <si>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</si>
  <si>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</si>
  <si>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</si>
  <si>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</si>
  <si>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</si>
  <si>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</si>
  <si>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</si>
  <si>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</si>
  <si>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</si>
  <si>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</si>
  <si>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</si>
  <si>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</si>
  <si>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</si>
  <si>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</si>
  <si>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</si>
  <si>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</si>
  <si>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</si>
  <si>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</si>
  <si>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</si>
  <si>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</si>
  <si>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</si>
  <si>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</si>
  <si>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</si>
  <si>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</si>
  <si>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</si>
  <si>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</si>
  <si>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</si>
  <si>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</si>
  <si>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</si>
  <si>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</si>
  <si>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</si>
  <si>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</si>
  <si>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</si>
  <si>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</si>
  <si>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</si>
  <si>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</si>
  <si>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</si>
  <si>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</si>
  <si>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</si>
  <si>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</si>
  <si>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</si>
  <si>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</si>
  <si>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</si>
  <si>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</si>
  <si>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</si>
  <si>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</si>
  <si>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</si>
  <si>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</si>
  <si>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</si>
  <si>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</si>
  <si>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</si>
  <si>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</si>
  <si>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</si>
  <si>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</si>
  <si>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</si>
  <si>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</si>
  <si>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</si>
  <si>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</si>
  <si>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</si>
  <si>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</si>
  <si>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</si>
  <si>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</si>
  <si>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</si>
  <si>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</si>
  <si>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</si>
  <si>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</si>
  <si>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</si>
  <si>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</si>
  <si>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</si>
  <si>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>RELACION DE ESTADOS DE CUENTAS DE SUPLIDORES</t>
  </si>
  <si>
    <t xml:space="preserve">ISLITA EIRL                      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</si>
  <si>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</si>
  <si>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</si>
  <si>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</si>
  <si>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</si>
  <si>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</si>
  <si>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B1500000185</t>
  </si>
  <si>
    <t>RET-04-2022</t>
  </si>
  <si>
    <t>RETENCIONES ABRIL 2022</t>
  </si>
  <si>
    <t xml:space="preserve">RUTA GANADERA SRL                        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</si>
  <si>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</si>
  <si>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</si>
  <si>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</si>
  <si>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</si>
  <si>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>UNIFORMES</t>
  </si>
  <si>
    <t>B1500000186</t>
  </si>
  <si>
    <t xml:space="preserve">DARIO PAREDES/DECISIONES RD              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</si>
  <si>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</si>
  <si>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</si>
  <si>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</si>
  <si>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</si>
  <si>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</si>
  <si>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</si>
  <si>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 xml:space="preserve">GRUPO EDITORIAL GALA SRL                 </t>
  </si>
  <si>
    <t xml:space="preserve">GRUPO SILPER SERVICIOS MULTIPLES SRL     </t>
  </si>
  <si>
    <t xml:space="preserve">RISSEGA GROUP SRL                        </t>
  </si>
  <si>
    <t xml:space="preserve">SBC SOCIAL BUSINESS EIRL                 </t>
  </si>
  <si>
    <t>B1500000205</t>
  </si>
  <si>
    <t>ALQUILER DE MUEBLES</t>
  </si>
  <si>
    <t>RAYFI ALBERTO LUIS</t>
  </si>
  <si>
    <t xml:space="preserve">MADEIS CARIBBEAN SRL                     </t>
  </si>
  <si>
    <t>RET-07-2022</t>
  </si>
  <si>
    <t>RETENCIONES JULIO 2022</t>
  </si>
  <si>
    <t>RETENC. JULIO 2022</t>
  </si>
  <si>
    <t>B1500000141</t>
  </si>
  <si>
    <t xml:space="preserve">CENTRO DE DISTRIBUCION LA DOLOROSA SRL   </t>
  </si>
  <si>
    <t xml:space="preserve">CAJUFA SRL                               </t>
  </si>
  <si>
    <t xml:space="preserve">LUIS RAFAEL SANTANA SANTANA              </t>
  </si>
  <si>
    <t xml:space="preserve">JUNIOR NORBERTO MARTE MARTINEZ           </t>
  </si>
  <si>
    <t xml:space="preserve">CINTHIA MARGARITA POLANCO CRUZ           </t>
  </si>
  <si>
    <t xml:space="preserve">GLOBAL SOCIAL MEDIA GROUP GSMG SRL       </t>
  </si>
  <si>
    <t xml:space="preserve">JERAM INVESTMENT SRL                     </t>
  </si>
  <si>
    <t xml:space="preserve">DELTA COMUNICACIONES S R L               </t>
  </si>
  <si>
    <t xml:space="preserve">ARTICULANDO RD SRL                       </t>
  </si>
  <si>
    <t xml:space="preserve">AGROGLOBAL EXPORT E IMPORT SRL           </t>
  </si>
  <si>
    <t xml:space="preserve">JOSE ANTONIO TORRES ROJAS                </t>
  </si>
  <si>
    <t xml:space="preserve">GRUPO COMUNICACIONS MELVINSON ALMANZAR   </t>
  </si>
  <si>
    <t xml:space="preserve">CANDIDA MARIA ACOSTA PEREZ               </t>
  </si>
  <si>
    <t xml:space="preserve">EDUARDO GENARO CASTELLANOS PERALTA       </t>
  </si>
  <si>
    <t>B1500000211</t>
  </si>
  <si>
    <t>PRODUCTOS MEDICINALES</t>
  </si>
  <si>
    <t>MATERIALES ELECTRICOS Y OTROS</t>
  </si>
  <si>
    <t>SEGUROS RESERVAS</t>
  </si>
  <si>
    <t>RET-08-2022</t>
  </si>
  <si>
    <t>RETENCIONES AGOSTO 2022</t>
  </si>
  <si>
    <t xml:space="preserve">SUINSA SUPLIDORA INSTITUCIONAL SSI SRL   </t>
  </si>
  <si>
    <t xml:space="preserve">PRODUCCIONES BELGICA SUAREZ SRL          </t>
  </si>
  <si>
    <t xml:space="preserve">MAXWELL ARISTOTELES REYES DE LA ROSA     </t>
  </si>
  <si>
    <t xml:space="preserve">FEROX SOLUTIONS SRL                      </t>
  </si>
  <si>
    <t xml:space="preserve">INVERSIONES FAMOVA EIRL                  </t>
  </si>
  <si>
    <t xml:space="preserve">INVERSIONES SANTIN SRL                   </t>
  </si>
  <si>
    <t xml:space="preserve">LUIS MANUEL BAEZ AMESQUITA               </t>
  </si>
  <si>
    <t xml:space="preserve">FRIAS PUELLO FRANLYN DARIO               </t>
  </si>
  <si>
    <t xml:space="preserve">ARCADIA DIGITAL SRL                      </t>
  </si>
  <si>
    <t xml:space="preserve">BOLIVAR AUGUSTO MOREL ALMONTE            </t>
  </si>
  <si>
    <t xml:space="preserve">EMILIO ARMANDO OLIVO PONCE DE LEON       </t>
  </si>
  <si>
    <t xml:space="preserve">MIRAMAR EVENTOS, S. R. L.                </t>
  </si>
  <si>
    <t xml:space="preserve">ACL COMUNICACIONES SRL                   </t>
  </si>
  <si>
    <t xml:space="preserve">M &amp; M CONSULTING FIRM SRL                </t>
  </si>
  <si>
    <t xml:space="preserve">A FUEGO LENTO, S. R. L.                  </t>
  </si>
  <si>
    <t xml:space="preserve">MAGUANA COMERCIAL, S. R. L               </t>
  </si>
  <si>
    <t xml:space="preserve">LR COMUNICACIONES INTERACTIVAS, SRL      </t>
  </si>
  <si>
    <t xml:space="preserve">ISIS ALVAREZ ROA                         </t>
  </si>
  <si>
    <t xml:space="preserve">EVELING BELLIARD NUÑEZ                   </t>
  </si>
  <si>
    <t xml:space="preserve">DIESEL EXTREMO, S. R. L.                 </t>
  </si>
  <si>
    <t xml:space="preserve">CAPAM DOMINICANA, S.R.L.                 </t>
  </si>
  <si>
    <t>B1500004107</t>
  </si>
  <si>
    <t>FABRICA DE CHOCOLATE ARTE. CHOCOLALA, SRL</t>
  </si>
  <si>
    <t>B1500000137</t>
  </si>
  <si>
    <t>PRODUCTORA SIN LIMITES, S. R. L</t>
  </si>
  <si>
    <t>B1500000104</t>
  </si>
  <si>
    <t>30/09/2022</t>
  </si>
  <si>
    <t>RETENC. SEPTIEMBRE 2022</t>
  </si>
  <si>
    <t xml:space="preserve">GLOBAL INVEST DOMINICANA J A SRL         </t>
  </si>
  <si>
    <t xml:space="preserve">AARA-SEC IMAGENES, SRL                   </t>
  </si>
  <si>
    <t xml:space="preserve">JUAN AURELIO MERCEDES BELTRE             </t>
  </si>
  <si>
    <t xml:space="preserve">DIARIO LA VERDAD DE PIÑA R D SRL         </t>
  </si>
  <si>
    <t>ALTAGRACIA CARRASCO EVENTOS, S. R. L.</t>
  </si>
  <si>
    <t>31/10/2022</t>
  </si>
  <si>
    <t>B1500000132</t>
  </si>
  <si>
    <t>B1500000103</t>
  </si>
  <si>
    <t>RETENC. OCTUBRE 2022</t>
  </si>
  <si>
    <t xml:space="preserve">MARIA ELENA NUNEZ &amp; ASOCIADOS SRL        </t>
  </si>
  <si>
    <t xml:space="preserve">CORPUS MONTERO VALDEZ                    </t>
  </si>
  <si>
    <t xml:space="preserve">POTENCIART SRL                           </t>
  </si>
  <si>
    <t xml:space="preserve">ALBESPIWA TV DOMINICANA SRL              </t>
  </si>
  <si>
    <t xml:space="preserve">DOMINGO BAUTISTA &amp; ASOCIADOS SRL         </t>
  </si>
  <si>
    <t xml:space="preserve">SMT SOCIAL MEDIA TEAM EIRL               </t>
  </si>
  <si>
    <t>`</t>
  </si>
  <si>
    <t>B1500000170</t>
  </si>
  <si>
    <t>B1500000171</t>
  </si>
  <si>
    <t>CARABALLO SUAREZ, HONOTAN JAVIER</t>
  </si>
  <si>
    <t>B1500000098</t>
  </si>
  <si>
    <t>B1500000099</t>
  </si>
  <si>
    <t>B1500000100</t>
  </si>
  <si>
    <t>B1500000101</t>
  </si>
  <si>
    <t>B1500000221</t>
  </si>
  <si>
    <t>COMBUSTIBLES Y LUBRICANTES</t>
  </si>
  <si>
    <t>B1500000133</t>
  </si>
  <si>
    <t>B1500000056</t>
  </si>
  <si>
    <t>EQUIPOS ELECTRONICOS</t>
  </si>
  <si>
    <t>B1500000091</t>
  </si>
  <si>
    <t>B1500000225</t>
  </si>
  <si>
    <t>ALQUILER DE EQUIPOS Y MUEB;ES</t>
  </si>
  <si>
    <t>B1500000159</t>
  </si>
  <si>
    <t>B1500000208</t>
  </si>
  <si>
    <t>B1500000072</t>
  </si>
  <si>
    <t>B1500000025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</si>
  <si>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</si>
  <si>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</si>
  <si>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</si>
  <si>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</si>
  <si>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</si>
  <si>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</si>
  <si>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</si>
  <si>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PORTO PERLA INVERSIONES SRL              </t>
  </si>
  <si>
    <t xml:space="preserve">HISPANIOLA GRAIN SRL                     </t>
  </si>
  <si>
    <t xml:space="preserve">GRUPO BELBOK SRL                         </t>
  </si>
  <si>
    <t xml:space="preserve">PRODUCTOS AGROPECUARIOS DEL CERRO SRL    </t>
  </si>
  <si>
    <t xml:space="preserve">VICTAMAK COMERCIAL SRL                   </t>
  </si>
  <si>
    <t xml:space="preserve">TRANSCON LOGISTIC SOLUTIONS EIRL         </t>
  </si>
  <si>
    <t xml:space="preserve">CONSTRUCTORA ING GERMAN A CARABALLO A &amp;  </t>
  </si>
  <si>
    <t xml:space="preserve">VALESTIAN SRL                            </t>
  </si>
  <si>
    <t xml:space="preserve">ELVIN MANUEL DE JESUS MEDINA             </t>
  </si>
  <si>
    <t xml:space="preserve">PMP EIRL                                 </t>
  </si>
  <si>
    <t xml:space="preserve">BRISAS DEL MAR TRUCKING SRL              </t>
  </si>
  <si>
    <t xml:space="preserve">JOSE ALFREDO ESPINAL                     </t>
  </si>
  <si>
    <t>B1500000321</t>
  </si>
  <si>
    <t>AMARAM ENTERPRISE, S.R.L.</t>
  </si>
  <si>
    <t>19/12/2022</t>
  </si>
  <si>
    <t>B1500000396</t>
  </si>
  <si>
    <t>MATERIALES VARIOS</t>
  </si>
  <si>
    <t>16/12/2022</t>
  </si>
  <si>
    <t>SERVICIOS TECNICOS PROFESIONALES</t>
  </si>
  <si>
    <t>B1500000102</t>
  </si>
  <si>
    <t>15/12/2022</t>
  </si>
  <si>
    <t>B1500000043</t>
  </si>
  <si>
    <t>B1500000200</t>
  </si>
  <si>
    <t>B1500000222</t>
  </si>
  <si>
    <t>B1500000297</t>
  </si>
  <si>
    <t>B1500000231</t>
  </si>
  <si>
    <t>B1500000237</t>
  </si>
  <si>
    <t>B1500000213</t>
  </si>
  <si>
    <t>B1500000214</t>
  </si>
  <si>
    <t>B1500000063</t>
  </si>
  <si>
    <t>B1500000165</t>
  </si>
  <si>
    <t>B1500000109</t>
  </si>
  <si>
    <t>B1500000487</t>
  </si>
  <si>
    <t>B1500000499</t>
  </si>
  <si>
    <t>B1500000228</t>
  </si>
  <si>
    <t>B1500000229</t>
  </si>
  <si>
    <t>MPOWERMENT SERVICIOS TECNICOS EMPRESARIAL</t>
  </si>
  <si>
    <t>MATERIALES DIVERSOS</t>
  </si>
  <si>
    <t>20/12/2022</t>
  </si>
  <si>
    <t>B1500000111</t>
  </si>
  <si>
    <t>B1500000112</t>
  </si>
  <si>
    <t>B1500000073</t>
  </si>
  <si>
    <t>B1500000736</t>
  </si>
  <si>
    <t>B1500000742</t>
  </si>
  <si>
    <t>B1500000491</t>
  </si>
  <si>
    <t>B1500000837</t>
  </si>
  <si>
    <t>FLETE Y ACARREO</t>
  </si>
  <si>
    <t>B1500000226</t>
  </si>
  <si>
    <t>21/12/2022</t>
  </si>
  <si>
    <t>B1500000046</t>
  </si>
  <si>
    <t>B1500000047</t>
  </si>
  <si>
    <t>B1500000122</t>
  </si>
  <si>
    <t>B1500000123</t>
  </si>
  <si>
    <t>31/12/2022</t>
  </si>
  <si>
    <t>RET-12-2022</t>
  </si>
  <si>
    <t>RETENCIONES DICIEMBRE 2022</t>
  </si>
  <si>
    <t>10/DIC/2022</t>
  </si>
  <si>
    <t>COOPERATIVA NACIONAL AGROPECUARIA</t>
  </si>
  <si>
    <t>RETENCIONES DE DICIEMBRE</t>
  </si>
  <si>
    <t>ASOC. DE SERVIDORES PUBLICOS DE INESPRE</t>
  </si>
  <si>
    <t>1500000721</t>
  </si>
  <si>
    <t>TECH SOLUTIONS, EKR, S. R.L.</t>
  </si>
  <si>
    <t>COMERCIALIZADORA BLUE CROSS, S. R. L.</t>
  </si>
  <si>
    <t>23/01/2023</t>
  </si>
  <si>
    <t>28/12/2022</t>
  </si>
  <si>
    <t>B1500000362</t>
  </si>
  <si>
    <t>27/01/2023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</si>
  <si>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</si>
  <si>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</si>
  <si>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</si>
  <si>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</si>
  <si>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</si>
  <si>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</si>
  <si>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</si>
  <si>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B1500000255</t>
  </si>
  <si>
    <t xml:space="preserve">IMPORTADORA COAV SRL                     </t>
  </si>
  <si>
    <t xml:space="preserve">GELLART GALERY, S. R. L.                 </t>
  </si>
  <si>
    <t xml:space="preserve">GRUPO SANABIA SRL                        </t>
  </si>
  <si>
    <t xml:space="preserve">REPTCOM S R L                            </t>
  </si>
  <si>
    <t xml:space="preserve">GIOVANNY JOSE MARCELINO REYES            </t>
  </si>
  <si>
    <t xml:space="preserve">DIGITAL BUSINESS GROUP DBG, SRL          </t>
  </si>
  <si>
    <t xml:space="preserve">FIGUEREO GOMEZ, JUAN ENRIQUEZ            </t>
  </si>
  <si>
    <t xml:space="preserve">HORIZON MOBILE, S.R.L.                   </t>
  </si>
  <si>
    <t xml:space="preserve">CASA MARTINA VENTURA, S. R. L.           </t>
  </si>
  <si>
    <t>B1500000330</t>
  </si>
  <si>
    <t>B1500000244</t>
  </si>
  <si>
    <t>B1500000391</t>
  </si>
  <si>
    <t>17/01/2023</t>
  </si>
  <si>
    <t>MOBILIARIOS Y EQUIPOS DE OFICINA</t>
  </si>
  <si>
    <t>AYUNTAMIENTO MUNICIPIO DE SANTIAGO</t>
  </si>
  <si>
    <t>B1500006189</t>
  </si>
  <si>
    <t>13/01/2023</t>
  </si>
  <si>
    <t>CAPTIVA PRINT, S. R. L.</t>
  </si>
  <si>
    <t>B1500000155</t>
  </si>
  <si>
    <t>B1502099929</t>
  </si>
  <si>
    <t>B1500000216</t>
  </si>
  <si>
    <t>B1500000218</t>
  </si>
  <si>
    <t>COMPAÑIA DOMINICANA DE TELEFONOS, S.A.</t>
  </si>
  <si>
    <t>B1500003888</t>
  </si>
  <si>
    <t>B1500003897</t>
  </si>
  <si>
    <t>B1500003990</t>
  </si>
  <si>
    <t>B1500000174</t>
  </si>
  <si>
    <t>16/01/2023</t>
  </si>
  <si>
    <t>B1500000042</t>
  </si>
  <si>
    <t>B1500000192</t>
  </si>
  <si>
    <t>B1500000230</t>
  </si>
  <si>
    <t>B1500000232</t>
  </si>
  <si>
    <t>B1500000306</t>
  </si>
  <si>
    <t>B1500000308</t>
  </si>
  <si>
    <t>B1500000127</t>
  </si>
  <si>
    <t>B1500000051</t>
  </si>
  <si>
    <t>B1500000119</t>
  </si>
  <si>
    <t>GTB RADIODIFUSORES, S.R.L.</t>
  </si>
  <si>
    <t>24/01/2023</t>
  </si>
  <si>
    <t>B1500000958</t>
  </si>
  <si>
    <t>B1500274017</t>
  </si>
  <si>
    <t>B1500274076</t>
  </si>
  <si>
    <t>B1500274149</t>
  </si>
  <si>
    <t>B1500274153</t>
  </si>
  <si>
    <t>B1500278220</t>
  </si>
  <si>
    <t>B1500000153</t>
  </si>
  <si>
    <t>B1500000160</t>
  </si>
  <si>
    <t>B1500000144</t>
  </si>
  <si>
    <t>B1500000156</t>
  </si>
  <si>
    <t>B1500000058</t>
  </si>
  <si>
    <t>B150000171</t>
  </si>
  <si>
    <t>B1500000224</t>
  </si>
  <si>
    <t>B1500000227</t>
  </si>
  <si>
    <t>B1500000135</t>
  </si>
  <si>
    <t>B1500000110</t>
  </si>
  <si>
    <t>25/01/2023</t>
  </si>
  <si>
    <t>B1500000152</t>
  </si>
  <si>
    <t>B1500000064</t>
  </si>
  <si>
    <t>B1500000769</t>
  </si>
  <si>
    <t>B1500000113</t>
  </si>
  <si>
    <t>B1500000494</t>
  </si>
  <si>
    <t>B1500000075</t>
  </si>
  <si>
    <t>B1500000412</t>
  </si>
  <si>
    <t>B150000006</t>
  </si>
  <si>
    <t>B1500000197</t>
  </si>
  <si>
    <t>RETENC. ENERO  2023</t>
  </si>
  <si>
    <t>PENDIETE</t>
  </si>
  <si>
    <t>31/01/2023</t>
  </si>
  <si>
    <t>RET-01-2023</t>
  </si>
  <si>
    <t>RETENCIONES ENERO 2023</t>
  </si>
  <si>
    <t>B1500000323</t>
  </si>
  <si>
    <t>MUEBLES DE OFICINA</t>
  </si>
  <si>
    <t>B1500000322</t>
  </si>
  <si>
    <t>B1500000392</t>
  </si>
  <si>
    <t>TESORERIA DE LA SEGURIDAD SOCIAL</t>
  </si>
  <si>
    <t>APORTES Y RETENCIONES ENERO 2023</t>
  </si>
  <si>
    <t xml:space="preserve">R TIRADO SOLUTION SERVICES SRL           </t>
  </si>
  <si>
    <t xml:space="preserve"> AL 28  DE FEBRERO 2023</t>
  </si>
  <si>
    <t xml:space="preserve">VOR EXPORTATION BUSINESS SRL             </t>
  </si>
  <si>
    <t xml:space="preserve">JEMAMONCA DOMINICANA, S.R.L.             </t>
  </si>
  <si>
    <t xml:space="preserve">GTG INDUSTRIAL  S.R.L                    </t>
  </si>
  <si>
    <t xml:space="preserve">SUPERALBA SRL                            </t>
  </si>
  <si>
    <t xml:space="preserve">CRISFLOR FLORISTERIA SRL                 </t>
  </si>
  <si>
    <t xml:space="preserve">TOP INMOBILIARIO SRL                     </t>
  </si>
  <si>
    <t xml:space="preserve">VIBIANO PAULINO DE LEON ALCANTARA        </t>
  </si>
  <si>
    <t xml:space="preserve">CONCEPTA RD EIRL                         </t>
  </si>
  <si>
    <t xml:space="preserve">EXPRESION DEMOCRATICA SRL                </t>
  </si>
  <si>
    <t xml:space="preserve">FRANCISCO RAMON CARVAJAL KOURY           </t>
  </si>
  <si>
    <t xml:space="preserve">CANO CONSULTING SRL                      </t>
  </si>
  <si>
    <t xml:space="preserve">CENTRO COMERCIAL EL DETALLISTA C POR A   </t>
  </si>
  <si>
    <t xml:space="preserve">FUNDACION ARQ. SGO. APOSTOL              </t>
  </si>
  <si>
    <t xml:space="preserve">TABARE EVENTOS ALL SERVICE, S.R.L.       </t>
  </si>
  <si>
    <t xml:space="preserve">SEATS SERV. EMPRESARIALES A TU NECESIDAD </t>
  </si>
  <si>
    <t xml:space="preserve">CARLOS MANUEL TAVERAS SUAREZ             </t>
  </si>
  <si>
    <t>B1500000851</t>
  </si>
  <si>
    <t>B1500001046</t>
  </si>
  <si>
    <t>23/02/2023</t>
  </si>
  <si>
    <t>B1500004797</t>
  </si>
  <si>
    <t>14/02/2023</t>
  </si>
  <si>
    <t>B1500000399</t>
  </si>
  <si>
    <t>B1500004793</t>
  </si>
  <si>
    <t>B1500000136</t>
  </si>
  <si>
    <t>MOBILIARIO Y EQUIPOS DE OFICINA</t>
  </si>
  <si>
    <t>13/02/2023</t>
  </si>
  <si>
    <t>15/02/2023</t>
  </si>
  <si>
    <t>B1500000006</t>
  </si>
  <si>
    <t>B1500000245</t>
  </si>
  <si>
    <t>22/02/2023</t>
  </si>
  <si>
    <t>B1500002686</t>
  </si>
  <si>
    <t>B1500000052</t>
  </si>
  <si>
    <t>CLAMAR DOMINICANA, S. R. L.</t>
  </si>
  <si>
    <t>17/02/2023</t>
  </si>
  <si>
    <t>B1500000131</t>
  </si>
  <si>
    <t>ALQUILER DE EQUIPOS</t>
  </si>
  <si>
    <t>28/02/2023</t>
  </si>
  <si>
    <t>E450000003802</t>
  </si>
  <si>
    <t>E450000003828</t>
  </si>
  <si>
    <t>E450000004571</t>
  </si>
  <si>
    <t>B1500004135</t>
  </si>
  <si>
    <t>B1500000079</t>
  </si>
  <si>
    <t>B1500000044</t>
  </si>
  <si>
    <t>B1500000041</t>
  </si>
  <si>
    <t>B1500000685</t>
  </si>
  <si>
    <t>B1500000196</t>
  </si>
  <si>
    <t>B1500000019</t>
  </si>
  <si>
    <t>B1500000310</t>
  </si>
  <si>
    <t>B1500000312</t>
  </si>
  <si>
    <t>16/02/2023</t>
  </si>
  <si>
    <t>24/02/2023</t>
  </si>
  <si>
    <t>B1500253855</t>
  </si>
  <si>
    <t>B1500254947</t>
  </si>
  <si>
    <t>B1500255585</t>
  </si>
  <si>
    <t>B1500255730</t>
  </si>
  <si>
    <t>B1500256050</t>
  </si>
  <si>
    <t>B1500256319</t>
  </si>
  <si>
    <t>B1500258583</t>
  </si>
  <si>
    <t>ENERGIA ELECTRICA</t>
  </si>
  <si>
    <t>16/03/2023</t>
  </si>
  <si>
    <t>24/03/2023</t>
  </si>
  <si>
    <t>B1500358443</t>
  </si>
  <si>
    <t>B1500359041</t>
  </si>
  <si>
    <t>B1500359052</t>
  </si>
  <si>
    <t>B1500359976</t>
  </si>
  <si>
    <t>B1500360956</t>
  </si>
  <si>
    <t>B1500361068</t>
  </si>
  <si>
    <t>B1500361689</t>
  </si>
  <si>
    <t>EDESUR DOMINICANA, S. A.</t>
  </si>
  <si>
    <t>EDEESTE, S. A.</t>
  </si>
  <si>
    <t>28/03/2023</t>
  </si>
  <si>
    <t>ENA /INGENIERIA Y MATERIALES, S. R. L.</t>
  </si>
  <si>
    <t>21/02/2023</t>
  </si>
  <si>
    <t>MATERIAL DE LIMPIEZA</t>
  </si>
  <si>
    <t>21/03/2023</t>
  </si>
  <si>
    <t>B1500000325</t>
  </si>
  <si>
    <t>ALQUILER DE EQUIPOS Y MUEBLES</t>
  </si>
  <si>
    <t>B1500000097</t>
  </si>
  <si>
    <t>OTRAS DONACIONES</t>
  </si>
  <si>
    <t>B1500000120</t>
  </si>
  <si>
    <t>B1500003069</t>
  </si>
  <si>
    <t>HAISEL EVELIO MERCEDES</t>
  </si>
  <si>
    <t>B1500000065</t>
  </si>
  <si>
    <t>HUMANO SEGUROS, S. A.</t>
  </si>
  <si>
    <t>B1500026739</t>
  </si>
  <si>
    <t>SEGURO MEDICO</t>
  </si>
  <si>
    <t>B1500000057</t>
  </si>
  <si>
    <t>B1500000164</t>
  </si>
  <si>
    <t>B1500000147</t>
  </si>
  <si>
    <t>B1500000034</t>
  </si>
  <si>
    <t>B1500000201</t>
  </si>
  <si>
    <t>B1500000398</t>
  </si>
  <si>
    <t>B1500000400</t>
  </si>
  <si>
    <t>B1500000092</t>
  </si>
  <si>
    <t>B1500000093</t>
  </si>
  <si>
    <t>B1500000233</t>
  </si>
  <si>
    <t>B1500000151</t>
  </si>
  <si>
    <t>B1500000154</t>
  </si>
  <si>
    <t>B1500000234</t>
  </si>
  <si>
    <t>MOIRO, S. R. L.</t>
  </si>
  <si>
    <t>B1500000157</t>
  </si>
  <si>
    <t>MANTENIMIENTO Y REPARAC. ACTIVOS</t>
  </si>
  <si>
    <t>B1500000148</t>
  </si>
  <si>
    <t>RADIO CADENA COMERCIAL</t>
  </si>
  <si>
    <t>B1500001508</t>
  </si>
  <si>
    <t>B1500000247</t>
  </si>
  <si>
    <t>B1500000260</t>
  </si>
  <si>
    <t>SEGURO NACIONAL DE SALUD</t>
  </si>
  <si>
    <t>B1500007911</t>
  </si>
  <si>
    <t>B1500039962</t>
  </si>
  <si>
    <t>B1500039981</t>
  </si>
  <si>
    <t>B1500040291</t>
  </si>
  <si>
    <t>B1500040311</t>
  </si>
  <si>
    <t>SEGURO DE VIDA</t>
  </si>
  <si>
    <t>B1500039658</t>
  </si>
  <si>
    <t>15/03/2023</t>
  </si>
  <si>
    <t>SIGMA PETROLEUM, S. R. L.</t>
  </si>
  <si>
    <t>B1500004315</t>
  </si>
  <si>
    <t>B1500043269</t>
  </si>
  <si>
    <t xml:space="preserve">COMBUSTIBLES </t>
  </si>
  <si>
    <t>B1500000452</t>
  </si>
  <si>
    <t>25/02/2023</t>
  </si>
  <si>
    <t>TSS202302</t>
  </si>
  <si>
    <t>EMPRESAS INTEGRADAS, S.A.S.</t>
  </si>
  <si>
    <t>B1500000643</t>
  </si>
  <si>
    <t>AUGUSTOS DS, S. R. L.</t>
  </si>
  <si>
    <t>B1500000036</t>
  </si>
  <si>
    <t>B1500000140</t>
  </si>
  <si>
    <t>B1500000146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</si>
  <si>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</si>
  <si>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</si>
  <si>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</si>
  <si>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</si>
  <si>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</si>
  <si>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</si>
  <si>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>28/2/2023</t>
  </si>
  <si>
    <t>RET-FEB-2022</t>
  </si>
  <si>
    <t>RET-FEB.-2023</t>
  </si>
  <si>
    <t>RETENCIONES FEBRERO 2022</t>
  </si>
  <si>
    <t>B1500000124</t>
  </si>
  <si>
    <t>B1500000307</t>
  </si>
  <si>
    <t>PRADOS DEL CAMPO, S. R. L.</t>
  </si>
  <si>
    <t>STELLAKAX, S. R.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</si>
</sst>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78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/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7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2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/>
    </xf>
    <xf numFmtId="40" fontId="10" fillId="2" borderId="6" xfId="0" applyNumberFormat="1" applyFont="1" applyFill="1" applyBorder="1" applyAlignment="1"/>
    <xf numFmtId="14" fontId="10" fillId="2" borderId="7" xfId="0" applyNumberFormat="1" applyFont="1" applyFill="1" applyBorder="1" applyAlignment="1">
      <alignment horizontal="center" vertical="center"/>
    </xf>
    <xf numFmtId="172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/>
    <xf numFmtId="0" fontId="10" fillId="2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40" fontId="10" fillId="2" borderId="8" xfId="0" applyNumberFormat="1" applyFont="1" applyFill="1" applyBorder="1" applyAlignment="1"/>
    <xf numFmtId="14" fontId="10" fillId="2" borderId="9" xfId="0" applyNumberFormat="1" applyFont="1" applyFill="1" applyBorder="1" applyAlignment="1">
      <alignment horizontal="center" vertical="center"/>
    </xf>
    <xf numFmtId="0" fontId="0" fillId="0" borderId="0" xfId="0"/>
    <xf numFmtId="0" fontId="8" fillId="0" borderId="1" xfId="32" applyFont="1" applyBorder="1"/>
    <xf numFmtId="0" fontId="10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3" fontId="1" fillId="0" borderId="10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0" xfId="0" applyFont="1" applyAlignment="1">
      <alignment horizontal="center"/>
    </xf>
    <xf numFmtId="40" fontId="12" fillId="0" borderId="0" xfId="0" applyNumberFormat="1" applyFont="1" applyBorder="1"/>
    <xf numFmtId="0" fontId="12" fillId="0" borderId="0" xfId="0" applyFont="1" applyAlignment="1">
      <alignment horizontal="center" vertical="center"/>
    </xf>
    <xf numFmtId="0" fontId="6" fillId="0" borderId="0" xfId="154" applyFont="1" applyFill="1" applyAlignment="1">
      <alignment horizontal="center"/>
    </xf>
    <xf numFmtId="0" fontId="7" fillId="0" borderId="0" xfId="154" applyFont="1" applyFill="1" applyBorder="1" applyAlignment="1">
      <alignment horizontal="center"/>
    </xf>
    <xf numFmtId="0" fontId="3" fillId="0" borderId="0" xfId="154" applyFont="1" applyFill="1" applyAlignment="1">
      <alignment horizontal="center"/>
    </xf>
    <xf numFmtId="0" fontId="16" fillId="0" borderId="0" xfId="154" applyFont="1" applyFill="1" applyAlignment="1">
      <alignment horizontal="center"/>
    </xf>
  </cellXfs>
  <cellStyles count="15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2" xfId="32"/>
    <cellStyle name="Normal 2 10" xfId="33"/>
    <cellStyle name="Normal 2 11" xfId="34"/>
    <cellStyle name="Normal 2 12" xfId="35"/>
    <cellStyle name="Normal 2 2" xfId="36"/>
    <cellStyle name="Normal 2 3" xfId="37"/>
    <cellStyle name="Normal 2 4" xfId="38"/>
    <cellStyle name="Normal 2 5" xfId="39"/>
    <cellStyle name="Normal 2 6" xfId="40"/>
    <cellStyle name="Normal 2 7" xfId="41"/>
    <cellStyle name="Normal 2 8" xfId="42"/>
    <cellStyle name="Normal 2 9" xfId="43"/>
    <cellStyle name="Normal 20" xfId="44"/>
    <cellStyle name="Normal 20 2" xfId="45"/>
    <cellStyle name="Normal 20 3" xfId="46"/>
    <cellStyle name="Normal 20 4" xfId="47"/>
    <cellStyle name="Normal 20 5" xfId="48"/>
    <cellStyle name="Normal 20 6" xfId="49"/>
    <cellStyle name="Normal 20 7" xfId="50"/>
    <cellStyle name="Normal 20 8" xfId="51"/>
    <cellStyle name="Normal 20 9" xfId="52"/>
    <cellStyle name="Normal 21 2" xfId="53"/>
    <cellStyle name="Normal 21 3" xfId="54"/>
    <cellStyle name="Normal 21 4" xfId="55"/>
    <cellStyle name="Normal 21 5" xfId="56"/>
    <cellStyle name="Normal 21 6" xfId="57"/>
    <cellStyle name="Normal 21 7" xfId="58"/>
    <cellStyle name="Normal 21 8" xfId="59"/>
    <cellStyle name="Normal 21 9" xfId="60"/>
    <cellStyle name="Normal 3" xfId="61"/>
    <cellStyle name="Normal 3 10" xfId="62"/>
    <cellStyle name="Normal 3 11" xfId="63"/>
    <cellStyle name="Normal 3 12" xfId="64"/>
    <cellStyle name="Normal 3 2" xfId="65"/>
    <cellStyle name="Normal 3 3" xfId="66"/>
    <cellStyle name="Normal 3 4" xfId="67"/>
    <cellStyle name="Normal 3 5" xfId="68"/>
    <cellStyle name="Normal 3 6" xfId="69"/>
    <cellStyle name="Normal 3 7" xfId="70"/>
    <cellStyle name="Normal 3 8" xfId="71"/>
    <cellStyle name="Normal 3 9" xfId="72"/>
    <cellStyle name="Normal 31 2" xfId="73"/>
    <cellStyle name="Normal 31 3" xfId="74"/>
    <cellStyle name="Normal 31 4" xfId="75"/>
    <cellStyle name="Normal 31 5" xfId="76"/>
    <cellStyle name="Normal 31 6" xfId="77"/>
    <cellStyle name="Normal 31 7" xfId="78"/>
    <cellStyle name="Normal 31 8" xfId="79"/>
    <cellStyle name="Normal 31 9" xfId="80"/>
    <cellStyle name="Normal 32" xfId="81"/>
    <cellStyle name="Normal 32 2" xfId="82"/>
    <cellStyle name="Normal 32 3" xfId="83"/>
    <cellStyle name="Normal 32 4" xfId="84"/>
    <cellStyle name="Normal 32 5" xfId="85"/>
    <cellStyle name="Normal 32 6" xfId="86"/>
    <cellStyle name="Normal 32 7" xfId="87"/>
    <cellStyle name="Normal 32 8" xfId="88"/>
    <cellStyle name="Normal 32 9" xfId="89"/>
    <cellStyle name="Normal 33" xfId="90"/>
    <cellStyle name="Normal 33 2" xfId="91"/>
    <cellStyle name="Normal 33 3" xfId="92"/>
    <cellStyle name="Normal 33 4" xfId="93"/>
    <cellStyle name="Normal 33 5" xfId="94"/>
    <cellStyle name="Normal 33 6" xfId="95"/>
    <cellStyle name="Normal 33 7" xfId="96"/>
    <cellStyle name="Normal 33 8" xfId="97"/>
    <cellStyle name="Normal 33 9" xfId="98"/>
    <cellStyle name="Normal 35 2" xfId="99"/>
    <cellStyle name="Normal 35 3" xfId="100"/>
    <cellStyle name="Normal 35 4" xfId="101"/>
    <cellStyle name="Normal 35 5" xfId="102"/>
    <cellStyle name="Normal 35 6" xfId="103"/>
    <cellStyle name="Normal 35 7" xfId="104"/>
    <cellStyle name="Normal 4" xfId="105"/>
    <cellStyle name="Normal 4 2" xfId="106"/>
    <cellStyle name="Normal 4 3" xfId="107"/>
    <cellStyle name="Normal 5" xfId="108"/>
    <cellStyle name="Normal 5 2" xfId="109"/>
    <cellStyle name="Normal 5 3" xfId="110"/>
    <cellStyle name="Normal 5 4" xfId="111"/>
    <cellStyle name="Normal 5 5" xfId="112"/>
    <cellStyle name="Normal 5 6" xfId="113"/>
    <cellStyle name="Normal 5 7" xfId="114"/>
    <cellStyle name="Normal 5 8" xfId="115"/>
    <cellStyle name="Normal 5 9" xfId="116"/>
    <cellStyle name="Normal 6" xfId="117"/>
    <cellStyle name="Normal 6 2" xfId="118"/>
    <cellStyle name="Normal 6 3" xfId="119"/>
    <cellStyle name="Normal 6 4" xfId="120"/>
    <cellStyle name="Normal 6 5" xfId="121"/>
    <cellStyle name="Normal 6 6" xfId="122"/>
    <cellStyle name="Normal 6 7" xfId="123"/>
    <cellStyle name="Normal 6 8" xfId="124"/>
    <cellStyle name="Normal 64" xfId="125"/>
    <cellStyle name="Normal 64 2" xfId="126"/>
    <cellStyle name="Normal 7" xfId="127"/>
    <cellStyle name="Normal 70" xfId="128"/>
    <cellStyle name="Normal 70 2" xfId="129"/>
    <cellStyle name="Normal 74" xfId="130"/>
    <cellStyle name="Normal 74 2" xfId="131"/>
    <cellStyle name="Normal 75" xfId="132"/>
    <cellStyle name="Normal 75 2" xfId="133"/>
    <cellStyle name="Normal 76" xfId="134"/>
    <cellStyle name="Normal 76 2" xfId="135"/>
    <cellStyle name="Normal 8" xfId="136"/>
    <cellStyle name="Normal 8 2" xfId="137"/>
    <cellStyle name="Normal 8 3" xfId="138"/>
    <cellStyle name="Normal 8 4" xfId="139"/>
    <cellStyle name="Normal 8 5" xfId="140"/>
    <cellStyle name="Normal 8 6" xfId="141"/>
    <cellStyle name="Normal 8 7" xfId="142"/>
    <cellStyle name="Normal 8 8" xfId="143"/>
    <cellStyle name="Normal 8 9" xfId="144"/>
    <cellStyle name="Normal 9" xfId="145"/>
    <cellStyle name="Normal 9 2" xfId="146"/>
    <cellStyle name="Normal 9 3" xfId="147"/>
    <cellStyle name="Normal 9 4" xfId="148"/>
    <cellStyle name="Normal 9 5" xfId="149"/>
    <cellStyle name="Normal 9 6" xfId="150"/>
    <cellStyle name="Normal 9 7" xfId="151"/>
    <cellStyle name="Normal 9 8" xfId="152"/>
    <cellStyle name="Normal 9 9" xfId="153"/>
    <cellStyle name="Normal_Hoja1 (2)" xfId="1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820" name="Picture 10">
          <a:extLst>
            <a:ext uri="{FF2B5EF4-FFF2-40B4-BE49-F238E27FC236}">
              <a16:creationId xmlns:a16="http://schemas.microsoft.com/office/drawing/2014/main" id="{78B5E8AC-B192-4501-A97D-37DB5675A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0</xdr:row>
      <xdr:rowOff>161925</xdr:rowOff>
    </xdr:from>
    <xdr:to>
      <xdr:col>9</xdr:col>
      <xdr:colOff>1171575</xdr:colOff>
      <xdr:row>7</xdr:row>
      <xdr:rowOff>171450</xdr:rowOff>
    </xdr:to>
    <xdr:pic>
      <xdr:nvPicPr>
        <xdr:cNvPr id="64821" name="Imagen 1">
          <a:extLst>
            <a:ext uri="{FF2B5EF4-FFF2-40B4-BE49-F238E27FC236}">
              <a16:creationId xmlns:a16="http://schemas.microsoft.com/office/drawing/2014/main" id="{45F73671-6985-4BB5-8987-891D032F3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1925"/>
          <a:ext cx="106584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585"/>
  <sheetViews>
    <sheetView tabSelected="1" zoomScaleNormal="100" workbookViewId="0">
      <selection activeCell="F13" sqref="F13"/>
    </sheetView>
  </sheetViews>
  <sheetFormatPr baseColWidth="10" defaultColWidth="9.140625" defaultRowHeight="15"/>
  <cols>
    <col min="1" max="1" width="5.42578125" customWidth="1"/>
    <col min="2" max="2" width="13.7109375" style="101" customWidth="1"/>
    <col min="3" max="3" width="15.7109375" style="4" bestFit="1" customWidth="1"/>
    <col min="4" max="4" width="47" style="1" bestFit="1" customWidth="1"/>
    <col min="5" max="5" width="36.28515625" style="51" bestFit="1" customWidth="1"/>
    <col min="6" max="6" width="9.85546875" style="53" bestFit="1" customWidth="1"/>
    <col min="7" max="7" width="17.85546875" style="30" bestFit="1" customWidth="1"/>
    <col min="8" max="8" width="15" style="1" customWidth="1"/>
    <col min="9" max="9" width="13.7109375" style="94" customWidth="1"/>
    <col min="10" max="10" width="19.42578125" style="94" customWidth="1"/>
    <col min="11" max="11" width="10.85546875" bestFit="1" customWidth="1"/>
  </cols>
  <sheetData>
    <row r="1" spans="1:11">
      <c r="A1" s="10"/>
    </row>
    <row r="2" spans="1:11">
      <c r="D2" s="4"/>
      <c r="E2" s="48"/>
      <c r="G2" s="42"/>
    </row>
    <row r="3" spans="1:11">
      <c r="D3" s="4"/>
      <c r="E3" s="48"/>
      <c r="G3" s="42"/>
    </row>
    <row r="4" spans="1:11">
      <c r="D4" s="4"/>
      <c r="E4" s="49"/>
      <c r="G4" s="42"/>
    </row>
    <row r="5" spans="1:11">
      <c r="D5" s="4"/>
      <c r="E5" s="49"/>
      <c r="G5" s="42"/>
    </row>
    <row r="6" spans="1:11" s="89" customFormat="1">
      <c r="B6" s="101"/>
      <c r="C6" s="4"/>
      <c r="D6" s="4"/>
      <c r="E6" s="49"/>
      <c r="F6" s="53"/>
      <c r="G6" s="42"/>
      <c r="H6" s="1"/>
      <c r="I6" s="94"/>
      <c r="J6" s="94"/>
    </row>
    <row r="7" spans="1:11" s="89" customFormat="1">
      <c r="B7" s="101"/>
      <c r="C7" s="4"/>
      <c r="D7" s="4"/>
      <c r="E7" s="49"/>
      <c r="F7" s="53"/>
      <c r="G7" s="42"/>
      <c r="H7" s="1"/>
      <c r="I7" s="94"/>
      <c r="J7" s="94"/>
    </row>
    <row r="8" spans="1:11" s="89" customFormat="1">
      <c r="B8" s="101"/>
      <c r="C8" s="4"/>
      <c r="D8" s="4"/>
      <c r="E8" s="49"/>
      <c r="F8" s="53"/>
      <c r="G8" s="42"/>
      <c r="H8" s="1"/>
      <c r="I8" s="94"/>
      <c r="J8" s="94"/>
    </row>
    <row r="9" spans="1:11" ht="15.75">
      <c r="B9" s="173" t="s">
        <v>827</v>
      </c>
      <c r="C9" s="173"/>
      <c r="D9" s="173"/>
      <c r="E9" s="173"/>
      <c r="F9" s="173"/>
      <c r="G9" s="173"/>
      <c r="H9" s="173"/>
      <c r="I9" s="173"/>
      <c r="J9" s="173"/>
      <c r="K9" s="173"/>
    </row>
    <row r="10" spans="1:11" ht="15.75">
      <c r="B10" s="173" t="s">
        <v>1105</v>
      </c>
      <c r="C10" s="173"/>
      <c r="D10" s="173"/>
      <c r="E10" s="173"/>
      <c r="F10" s="173"/>
      <c r="G10" s="173"/>
      <c r="H10" s="173"/>
      <c r="I10" s="173"/>
      <c r="J10" s="173"/>
      <c r="K10" s="173"/>
    </row>
    <row r="11" spans="1:11">
      <c r="D11" s="2"/>
      <c r="E11" s="50"/>
      <c r="F11" s="2"/>
      <c r="G11" s="43"/>
    </row>
    <row r="12" spans="1:11" ht="3.75" customHeight="1"/>
    <row r="13" spans="1:11" s="3" customFormat="1" ht="29.25" customHeight="1">
      <c r="B13" s="102" t="s">
        <v>0</v>
      </c>
      <c r="C13" s="6" t="s">
        <v>1</v>
      </c>
      <c r="D13" s="6" t="s">
        <v>2</v>
      </c>
      <c r="E13" s="52" t="s">
        <v>3</v>
      </c>
      <c r="F13" s="6" t="s">
        <v>4</v>
      </c>
      <c r="G13" s="44" t="s">
        <v>5</v>
      </c>
      <c r="H13" s="66" t="s">
        <v>802</v>
      </c>
      <c r="I13" s="44" t="s">
        <v>803</v>
      </c>
      <c r="J13" s="44" t="s">
        <v>804</v>
      </c>
      <c r="K13" s="6" t="s">
        <v>805</v>
      </c>
    </row>
    <row r="14" spans="1:11" s="98" customFormat="1">
      <c r="B14" s="143"/>
      <c r="C14" s="144"/>
      <c r="D14" s="145"/>
      <c r="E14" s="146"/>
      <c r="F14" s="147"/>
      <c r="G14" s="148"/>
      <c r="H14" s="149"/>
      <c r="I14" s="99"/>
      <c r="J14" s="99"/>
    </row>
    <row r="15" spans="1:11" s="161" customFormat="1">
      <c r="B15" s="103">
        <v>44929</v>
      </c>
      <c r="C15" s="144" t="s">
        <v>1122</v>
      </c>
      <c r="D15" s="145" t="s">
        <v>897</v>
      </c>
      <c r="E15" s="146" t="s">
        <v>684</v>
      </c>
      <c r="F15" s="57">
        <v>2286</v>
      </c>
      <c r="G15" s="148">
        <v>393364.8</v>
      </c>
      <c r="H15" s="103">
        <v>44929</v>
      </c>
      <c r="I15" s="100">
        <v>0</v>
      </c>
      <c r="J15" s="100">
        <f>IF(I15=0,G15,"")</f>
        <v>393364.8</v>
      </c>
      <c r="K15" s="125" t="str">
        <f>IF(J15&gt;0,"ATRASADO","")</f>
        <v>ATRASADO</v>
      </c>
    </row>
    <row r="16" spans="1:11" s="168" customFormat="1">
      <c r="B16" s="143">
        <v>44965</v>
      </c>
      <c r="C16" s="144" t="s">
        <v>1123</v>
      </c>
      <c r="D16" s="145" t="s">
        <v>897</v>
      </c>
      <c r="E16" s="146" t="s">
        <v>552</v>
      </c>
      <c r="F16" s="57">
        <v>2311</v>
      </c>
      <c r="G16" s="148">
        <v>532911.6</v>
      </c>
      <c r="H16" s="143">
        <v>44965</v>
      </c>
      <c r="I16" s="100">
        <v>0</v>
      </c>
      <c r="J16" s="100">
        <f>IF(I16=0,G16,"")</f>
        <v>532911.6</v>
      </c>
      <c r="K16" s="125" t="str">
        <f>IF(J16&gt;0,"ATRASADO","")</f>
        <v>ATRASADO</v>
      </c>
    </row>
    <row r="17" spans="2:11" s="161" customFormat="1">
      <c r="B17" s="143"/>
      <c r="C17" s="144"/>
      <c r="D17" s="145"/>
      <c r="E17" s="146"/>
      <c r="F17" s="147"/>
      <c r="G17" s="148"/>
      <c r="H17" s="149"/>
      <c r="I17" s="140"/>
      <c r="J17" s="140"/>
    </row>
    <row r="18" spans="2:11" s="157" customFormat="1">
      <c r="B18" s="103">
        <v>44896</v>
      </c>
      <c r="C18" s="151" t="s">
        <v>965</v>
      </c>
      <c r="D18" s="5" t="s">
        <v>912</v>
      </c>
      <c r="E18" s="159" t="s">
        <v>102</v>
      </c>
      <c r="F18" s="57">
        <v>2221</v>
      </c>
      <c r="G18" s="45">
        <v>29500</v>
      </c>
      <c r="H18" s="103">
        <v>44896</v>
      </c>
      <c r="I18" s="100">
        <v>0</v>
      </c>
      <c r="J18" s="100">
        <f>IF(I18=0,G18,"")</f>
        <v>29500</v>
      </c>
      <c r="K18" s="125" t="str">
        <f>IF(J18&gt;0,"ATRASADO","")</f>
        <v>ATRASADO</v>
      </c>
    </row>
    <row r="19" spans="2:11" s="160" customFormat="1">
      <c r="B19" s="103">
        <v>44929</v>
      </c>
      <c r="C19" s="151" t="s">
        <v>1037</v>
      </c>
      <c r="D19" s="5" t="s">
        <v>912</v>
      </c>
      <c r="E19" s="159" t="s">
        <v>102</v>
      </c>
      <c r="F19" s="57">
        <v>2221</v>
      </c>
      <c r="G19" s="45">
        <v>29500</v>
      </c>
      <c r="H19" s="103">
        <v>44929</v>
      </c>
      <c r="I19" s="100">
        <v>0</v>
      </c>
      <c r="J19" s="100">
        <f>IF(I19=0,G19,"")</f>
        <v>29500</v>
      </c>
      <c r="K19" s="125" t="str">
        <f>IF(J19&gt;0,"ATRASADO","")</f>
        <v>ATRASADO</v>
      </c>
    </row>
    <row r="20" spans="2:11" s="142" customFormat="1">
      <c r="B20" s="150"/>
      <c r="C20" s="151"/>
      <c r="D20" s="152"/>
      <c r="E20" s="153"/>
      <c r="F20" s="154"/>
      <c r="G20" s="155"/>
      <c r="H20" s="156"/>
      <c r="I20" s="140"/>
      <c r="J20" s="140"/>
    </row>
    <row r="21" spans="2:11" s="161" customFormat="1">
      <c r="B21" s="103">
        <v>44896</v>
      </c>
      <c r="C21" s="151" t="s">
        <v>939</v>
      </c>
      <c r="D21" s="152" t="s">
        <v>895</v>
      </c>
      <c r="E21" s="159" t="s">
        <v>102</v>
      </c>
      <c r="F21" s="57">
        <v>2221</v>
      </c>
      <c r="G21" s="155">
        <v>23600</v>
      </c>
      <c r="H21" s="103">
        <v>44896</v>
      </c>
      <c r="I21" s="100">
        <v>0</v>
      </c>
      <c r="J21" s="100">
        <f>IF(I21=0,G21,"")</f>
        <v>23600</v>
      </c>
      <c r="K21" s="125" t="str">
        <f>IF(J21&gt;0,"ATRASADO","")</f>
        <v>ATRASADO</v>
      </c>
    </row>
    <row r="22" spans="2:11" s="161" customFormat="1">
      <c r="B22" s="150"/>
      <c r="C22" s="151"/>
      <c r="D22" s="152"/>
      <c r="E22" s="153"/>
      <c r="F22" s="154"/>
      <c r="G22" s="155"/>
      <c r="H22" s="156"/>
      <c r="I22" s="140"/>
      <c r="J22" s="140"/>
    </row>
    <row r="23" spans="2:11">
      <c r="B23" s="7">
        <v>44292</v>
      </c>
      <c r="C23" s="13" t="s">
        <v>793</v>
      </c>
      <c r="D23" s="10" t="s">
        <v>792</v>
      </c>
      <c r="E23" s="16" t="s">
        <v>842</v>
      </c>
      <c r="F23" s="57">
        <v>2286</v>
      </c>
      <c r="G23" s="29">
        <v>58233</v>
      </c>
      <c r="H23" s="7">
        <v>44292</v>
      </c>
      <c r="I23" s="100">
        <f>IF(G23&gt;0,0,"")</f>
        <v>0</v>
      </c>
      <c r="J23" s="100">
        <f>IF(I23=0,G23,"")</f>
        <v>58233</v>
      </c>
      <c r="K23" s="125" t="str">
        <f>IF(J23&gt;0,"ATRASADO","")</f>
        <v>ATRASADO</v>
      </c>
    </row>
    <row r="24" spans="2:11" s="121" customFormat="1">
      <c r="B24" s="7"/>
      <c r="C24" s="13"/>
      <c r="D24" s="10"/>
      <c r="E24" s="16"/>
      <c r="F24" s="57"/>
      <c r="G24" s="29"/>
      <c r="H24" s="7"/>
      <c r="I24" s="100" t="str">
        <f>IF(G24&gt;0,0,"")</f>
        <v/>
      </c>
      <c r="J24" s="100" t="str">
        <f>IF(I24=0,G24,"")</f>
        <v/>
      </c>
      <c r="K24" s="125"/>
    </row>
    <row r="25" spans="2:11" s="127" customFormat="1">
      <c r="B25" s="7">
        <v>44208</v>
      </c>
      <c r="C25" s="13" t="s">
        <v>815</v>
      </c>
      <c r="D25" s="108" t="s">
        <v>798</v>
      </c>
      <c r="E25" s="16" t="s">
        <v>558</v>
      </c>
      <c r="F25" s="57">
        <v>2221</v>
      </c>
      <c r="G25" s="29">
        <v>23600</v>
      </c>
      <c r="H25" s="7">
        <v>44208</v>
      </c>
      <c r="I25" s="100">
        <f>IF(G25&gt;0,0,"")</f>
        <v>0</v>
      </c>
      <c r="J25" s="100">
        <f>IF(I25=0,G25,"")</f>
        <v>23600</v>
      </c>
      <c r="K25" s="125" t="str">
        <f>IF(J25&gt;0,"ATRASADO","")</f>
        <v>ATRASADO</v>
      </c>
    </row>
    <row r="26" spans="2:11" s="131" customFormat="1">
      <c r="B26" s="7"/>
      <c r="C26" s="13"/>
      <c r="D26" s="10"/>
      <c r="E26" s="16"/>
      <c r="F26" s="57"/>
      <c r="G26" s="29"/>
      <c r="H26" s="7"/>
      <c r="I26" s="100"/>
      <c r="J26" s="100"/>
      <c r="K26" s="125"/>
    </row>
    <row r="27" spans="2:11" s="165" customFormat="1">
      <c r="B27" s="7">
        <v>44932</v>
      </c>
      <c r="C27" s="13" t="s">
        <v>1038</v>
      </c>
      <c r="D27" s="10" t="s">
        <v>872</v>
      </c>
      <c r="E27" s="16" t="s">
        <v>552</v>
      </c>
      <c r="F27" s="57">
        <v>2311</v>
      </c>
      <c r="G27" s="29">
        <v>1358475</v>
      </c>
      <c r="H27" s="7">
        <v>44932</v>
      </c>
      <c r="I27" s="100">
        <f>IF(G27&gt;0,0,"")</f>
        <v>0</v>
      </c>
      <c r="J27" s="100">
        <f>IF(I27=0,G27,"")</f>
        <v>1358475</v>
      </c>
      <c r="K27" s="125" t="str">
        <f>IF(J27&gt;0,"ATRASADO","")</f>
        <v>ATRASADO</v>
      </c>
    </row>
    <row r="28" spans="2:11" s="168" customFormat="1">
      <c r="B28" s="7"/>
      <c r="C28" s="13"/>
      <c r="D28" s="10"/>
      <c r="E28" s="16"/>
      <c r="F28" s="57"/>
      <c r="G28" s="29"/>
      <c r="H28" s="7"/>
      <c r="I28" s="100"/>
      <c r="J28" s="100"/>
      <c r="K28" s="125"/>
    </row>
    <row r="29" spans="2:11" s="168" customFormat="1">
      <c r="B29" s="7" t="s">
        <v>1124</v>
      </c>
      <c r="C29" s="13" t="s">
        <v>1125</v>
      </c>
      <c r="D29" s="10" t="s">
        <v>872</v>
      </c>
      <c r="E29" s="16" t="s">
        <v>552</v>
      </c>
      <c r="F29" s="57">
        <v>2311</v>
      </c>
      <c r="G29" s="29">
        <v>83779</v>
      </c>
      <c r="H29" s="7" t="s">
        <v>1124</v>
      </c>
      <c r="I29" s="100">
        <f>IF(G29&gt;0,0,"")</f>
        <v>0</v>
      </c>
      <c r="J29" s="100">
        <f>IF(I29=0,G29,"")</f>
        <v>83779</v>
      </c>
      <c r="K29" s="125" t="str">
        <f>IF(J29&gt;0,"ATRASADO","")</f>
        <v>ATRASADO</v>
      </c>
    </row>
    <row r="30" spans="2:11" s="165" customFormat="1">
      <c r="B30" s="7"/>
      <c r="C30" s="13"/>
      <c r="D30" s="10"/>
      <c r="E30" s="16"/>
      <c r="F30" s="57"/>
      <c r="G30" s="29"/>
      <c r="H30" s="7"/>
      <c r="I30" s="100"/>
      <c r="J30" s="100"/>
      <c r="K30" s="125"/>
    </row>
    <row r="31" spans="2:11" s="117" customFormat="1">
      <c r="B31" s="7">
        <v>41345</v>
      </c>
      <c r="C31" s="13">
        <v>100000531</v>
      </c>
      <c r="D31" s="10" t="s">
        <v>106</v>
      </c>
      <c r="E31" s="16" t="s">
        <v>107</v>
      </c>
      <c r="F31" s="57">
        <v>2323</v>
      </c>
      <c r="G31" s="29">
        <v>43630.5</v>
      </c>
      <c r="H31" s="7">
        <v>41345</v>
      </c>
      <c r="I31" s="100">
        <f>IF(G31&gt;0,0,"")</f>
        <v>0</v>
      </c>
      <c r="J31" s="100">
        <f>IF(I31=0,G31,"")</f>
        <v>43630.5</v>
      </c>
      <c r="K31" s="125" t="str">
        <f>IF(J31&gt;0,"ATRASADO","")</f>
        <v>ATRASADO</v>
      </c>
    </row>
    <row r="32" spans="2:11" s="160" customFormat="1">
      <c r="B32" s="7"/>
      <c r="C32" s="13"/>
      <c r="D32" s="10"/>
      <c r="E32" s="16"/>
      <c r="F32" s="57"/>
      <c r="G32" s="29"/>
      <c r="H32" s="7"/>
      <c r="I32" s="100"/>
      <c r="J32" s="100"/>
      <c r="K32" s="125"/>
    </row>
    <row r="33" spans="2:11" s="160" customFormat="1">
      <c r="B33" s="103">
        <v>44929</v>
      </c>
      <c r="C33" s="13" t="s">
        <v>760</v>
      </c>
      <c r="D33" s="10" t="s">
        <v>923</v>
      </c>
      <c r="E33" s="159" t="s">
        <v>102</v>
      </c>
      <c r="F33" s="57">
        <v>2221</v>
      </c>
      <c r="G33" s="29">
        <v>29500</v>
      </c>
      <c r="H33" s="103">
        <v>44929</v>
      </c>
      <c r="I33" s="100">
        <f>IF(G33&gt;0,0,"")</f>
        <v>0</v>
      </c>
      <c r="J33" s="100">
        <f>IF(I33=0,G33,"")</f>
        <v>29500</v>
      </c>
      <c r="K33" s="125" t="str">
        <f>IF(J33&gt;0,"ATRASADO","")</f>
        <v>ATRASADO</v>
      </c>
    </row>
    <row r="34" spans="2:11" s="165" customFormat="1">
      <c r="B34" s="103">
        <v>44929</v>
      </c>
      <c r="C34" s="13" t="s">
        <v>765</v>
      </c>
      <c r="D34" s="10" t="s">
        <v>923</v>
      </c>
      <c r="E34" s="159" t="s">
        <v>102</v>
      </c>
      <c r="F34" s="57">
        <v>2221</v>
      </c>
      <c r="G34" s="29">
        <v>29500</v>
      </c>
      <c r="H34" s="103">
        <v>44929</v>
      </c>
      <c r="I34" s="100">
        <f>IF(G34&gt;0,0,"")</f>
        <v>0</v>
      </c>
      <c r="J34" s="100">
        <f>IF(I34=0,G34,"")</f>
        <v>29500</v>
      </c>
      <c r="K34" s="125" t="str">
        <f>IF(J34&gt;0,"ATRASADO","")</f>
        <v>ATRASADO</v>
      </c>
    </row>
    <row r="35" spans="2:11" s="161" customFormat="1">
      <c r="B35" s="7"/>
      <c r="C35" s="13"/>
      <c r="D35" s="108"/>
      <c r="E35" s="16"/>
      <c r="F35" s="57"/>
      <c r="G35" s="29"/>
      <c r="H35" s="7"/>
      <c r="I35" s="100"/>
      <c r="J35" s="100"/>
      <c r="K35" s="125"/>
    </row>
    <row r="36" spans="2:11" s="71" customFormat="1">
      <c r="B36" s="7">
        <v>42545</v>
      </c>
      <c r="C36" s="14">
        <v>1500000003</v>
      </c>
      <c r="D36" s="10" t="s">
        <v>113</v>
      </c>
      <c r="E36" s="16" t="s">
        <v>114</v>
      </c>
      <c r="F36" s="57">
        <v>2332</v>
      </c>
      <c r="G36" s="29">
        <v>169235.39</v>
      </c>
      <c r="H36" s="7">
        <v>42545</v>
      </c>
      <c r="I36" s="100">
        <f>IF(G36&gt;0,0,"")</f>
        <v>0</v>
      </c>
      <c r="J36" s="100">
        <f>IF(I36=0,G36,"")</f>
        <v>169235.39</v>
      </c>
      <c r="K36" s="125" t="str">
        <f>IF(J36&gt;0,"ATRASADO","")</f>
        <v>ATRASADO</v>
      </c>
    </row>
    <row r="37" spans="2:11">
      <c r="B37" s="7">
        <v>42545</v>
      </c>
      <c r="C37" s="14">
        <v>1500000004</v>
      </c>
      <c r="D37" s="10" t="s">
        <v>113</v>
      </c>
      <c r="E37" s="16" t="s">
        <v>114</v>
      </c>
      <c r="F37" s="57">
        <v>2332</v>
      </c>
      <c r="G37" s="29">
        <v>119551.7</v>
      </c>
      <c r="H37" s="7">
        <v>42545</v>
      </c>
      <c r="I37" s="100">
        <f>IF(G37&gt;0,0,"")</f>
        <v>0</v>
      </c>
      <c r="J37" s="100">
        <f>IF(I37=0,G37,"")</f>
        <v>119551.7</v>
      </c>
      <c r="K37" s="125" t="str">
        <f>IF(J37&gt;0,"ATRASADO","")</f>
        <v>ATRASADO</v>
      </c>
    </row>
    <row r="38" spans="2:11" s="157" customFormat="1">
      <c r="B38" s="7"/>
      <c r="C38" s="14"/>
      <c r="D38" s="10"/>
      <c r="E38" s="16"/>
      <c r="F38" s="57"/>
      <c r="G38" s="29"/>
      <c r="H38" s="7"/>
      <c r="I38" s="100"/>
      <c r="J38" s="100"/>
      <c r="K38" s="125"/>
    </row>
    <row r="39" spans="2:11" s="165" customFormat="1">
      <c r="B39" s="7" t="s">
        <v>1017</v>
      </c>
      <c r="C39" s="14" t="s">
        <v>1018</v>
      </c>
      <c r="D39" s="10" t="s">
        <v>915</v>
      </c>
      <c r="E39" s="16" t="s">
        <v>684</v>
      </c>
      <c r="F39" s="57">
        <v>2286</v>
      </c>
      <c r="G39" s="29">
        <v>83190</v>
      </c>
      <c r="H39" s="7" t="s">
        <v>1019</v>
      </c>
      <c r="I39" s="100">
        <f t="shared" ref="I39:I46" si="0">IF(G39&gt;0,0,"")</f>
        <v>0</v>
      </c>
      <c r="J39" s="100">
        <f t="shared" ref="J39:J46" si="1">IF(I39=0,G39,"")</f>
        <v>83190</v>
      </c>
      <c r="K39" s="125" t="str">
        <f>IF(J39&gt;0,"ATRASADO","")</f>
        <v>ATRASADO</v>
      </c>
    </row>
    <row r="40" spans="2:11" s="121" customFormat="1">
      <c r="B40" s="7"/>
      <c r="C40" s="14"/>
      <c r="D40" s="10"/>
      <c r="E40" s="16"/>
      <c r="F40" s="57"/>
      <c r="G40" s="29"/>
      <c r="H40" s="7"/>
      <c r="I40" s="100" t="str">
        <f t="shared" si="0"/>
        <v/>
      </c>
      <c r="J40" s="100" t="str">
        <f t="shared" si="1"/>
        <v/>
      </c>
      <c r="K40" s="125"/>
    </row>
    <row r="41" spans="2:11" s="87" customFormat="1">
      <c r="B41" s="7">
        <v>43470</v>
      </c>
      <c r="C41" s="14" t="s">
        <v>672</v>
      </c>
      <c r="D41" s="10" t="s">
        <v>668</v>
      </c>
      <c r="E41" s="16" t="s">
        <v>579</v>
      </c>
      <c r="F41" s="57">
        <v>2213</v>
      </c>
      <c r="G41" s="29">
        <v>16972.2</v>
      </c>
      <c r="H41" s="7">
        <v>43470</v>
      </c>
      <c r="I41" s="100">
        <f t="shared" si="0"/>
        <v>0</v>
      </c>
      <c r="J41" s="100">
        <f t="shared" si="1"/>
        <v>16972.2</v>
      </c>
      <c r="K41" s="125" t="str">
        <f>IF(J41&gt;0,"ATRASADO","")</f>
        <v>ATRASADO</v>
      </c>
    </row>
    <row r="42" spans="2:11" s="87" customFormat="1">
      <c r="B42" s="7">
        <v>43501</v>
      </c>
      <c r="C42" s="14" t="s">
        <v>670</v>
      </c>
      <c r="D42" s="10" t="s">
        <v>668</v>
      </c>
      <c r="E42" s="16" t="s">
        <v>579</v>
      </c>
      <c r="F42" s="57">
        <v>2213</v>
      </c>
      <c r="G42" s="29">
        <v>5945.08</v>
      </c>
      <c r="H42" s="7">
        <v>43501</v>
      </c>
      <c r="I42" s="100">
        <f t="shared" si="0"/>
        <v>0</v>
      </c>
      <c r="J42" s="100">
        <f t="shared" si="1"/>
        <v>5945.08</v>
      </c>
      <c r="K42" s="125" t="str">
        <f>IF(J42&gt;0,"ATRASADO","")</f>
        <v>ATRASADO</v>
      </c>
    </row>
    <row r="43" spans="2:11" s="87" customFormat="1">
      <c r="B43" s="7">
        <v>43529</v>
      </c>
      <c r="C43" s="14" t="s">
        <v>671</v>
      </c>
      <c r="D43" s="10" t="s">
        <v>668</v>
      </c>
      <c r="E43" s="16" t="s">
        <v>579</v>
      </c>
      <c r="F43" s="57">
        <v>2213</v>
      </c>
      <c r="G43" s="29">
        <v>6224.29</v>
      </c>
      <c r="H43" s="7">
        <v>43529</v>
      </c>
      <c r="I43" s="100">
        <f t="shared" si="0"/>
        <v>0</v>
      </c>
      <c r="J43" s="100">
        <f t="shared" si="1"/>
        <v>6224.29</v>
      </c>
      <c r="K43" s="125" t="str">
        <f>IF(J43&gt;0,"ATRASADO","")</f>
        <v>ATRASADO</v>
      </c>
    </row>
    <row r="44" spans="2:11" s="89" customFormat="1">
      <c r="B44" s="7">
        <v>43560</v>
      </c>
      <c r="C44" s="14" t="s">
        <v>669</v>
      </c>
      <c r="D44" s="10" t="s">
        <v>668</v>
      </c>
      <c r="E44" s="16" t="s">
        <v>579</v>
      </c>
      <c r="F44" s="57">
        <v>2213</v>
      </c>
      <c r="G44" s="29">
        <v>6001.8</v>
      </c>
      <c r="H44" s="7">
        <v>43560</v>
      </c>
      <c r="I44" s="100">
        <f t="shared" si="0"/>
        <v>0</v>
      </c>
      <c r="J44" s="100">
        <f t="shared" si="1"/>
        <v>6001.8</v>
      </c>
      <c r="K44" s="125" t="str">
        <f>IF(J44&gt;0,"ATRASADO","")</f>
        <v>ATRASADO</v>
      </c>
    </row>
    <row r="45" spans="2:11" s="87" customFormat="1">
      <c r="B45" s="7"/>
      <c r="C45" s="14"/>
      <c r="D45" s="10"/>
      <c r="E45" s="16"/>
      <c r="F45" s="57"/>
      <c r="G45" s="29"/>
      <c r="H45" s="7"/>
      <c r="I45" s="100" t="str">
        <f t="shared" si="0"/>
        <v/>
      </c>
      <c r="J45" s="100" t="str">
        <f t="shared" si="1"/>
        <v/>
      </c>
      <c r="K45" s="125"/>
    </row>
    <row r="46" spans="2:11">
      <c r="B46" s="7">
        <v>43838</v>
      </c>
      <c r="C46" s="14" t="s">
        <v>721</v>
      </c>
      <c r="D46" s="10" t="s">
        <v>466</v>
      </c>
      <c r="E46" s="16" t="s">
        <v>558</v>
      </c>
      <c r="F46" s="57">
        <v>2221</v>
      </c>
      <c r="G46" s="29">
        <v>23600</v>
      </c>
      <c r="H46" s="7">
        <v>43838</v>
      </c>
      <c r="I46" s="100">
        <f t="shared" si="0"/>
        <v>0</v>
      </c>
      <c r="J46" s="100">
        <f t="shared" si="1"/>
        <v>23600</v>
      </c>
      <c r="K46" s="125" t="str">
        <f>IF(J46&gt;0,"ATRASADO","")</f>
        <v>ATRASADO</v>
      </c>
    </row>
    <row r="47" spans="2:11" s="161" customFormat="1">
      <c r="B47" s="7"/>
      <c r="C47" s="14"/>
      <c r="D47" s="10"/>
      <c r="E47" s="16"/>
      <c r="F47" s="57"/>
      <c r="G47" s="29"/>
      <c r="H47" s="7"/>
      <c r="I47" s="100"/>
      <c r="J47" s="100"/>
      <c r="K47" s="125"/>
    </row>
    <row r="48" spans="2:11" s="161" customFormat="1">
      <c r="B48" s="7" t="s">
        <v>967</v>
      </c>
      <c r="C48" s="14" t="s">
        <v>968</v>
      </c>
      <c r="D48" s="10" t="s">
        <v>966</v>
      </c>
      <c r="E48" s="16" t="s">
        <v>684</v>
      </c>
      <c r="F48" s="57">
        <v>2286</v>
      </c>
      <c r="G48" s="29">
        <v>128940</v>
      </c>
      <c r="H48" s="7" t="s">
        <v>967</v>
      </c>
      <c r="I48" s="100">
        <f>IF(G48&gt;0,0,"")</f>
        <v>0</v>
      </c>
      <c r="J48" s="100">
        <f>IF(I48=0,G48,"")</f>
        <v>128940</v>
      </c>
      <c r="K48" s="125" t="str">
        <f>IF(J48&gt;0,"ATRASADO","")</f>
        <v>ATRASADO</v>
      </c>
    </row>
    <row r="49" spans="2:11" s="165" customFormat="1">
      <c r="B49" s="7">
        <v>44930</v>
      </c>
      <c r="C49" s="14" t="s">
        <v>1039</v>
      </c>
      <c r="D49" s="10" t="s">
        <v>966</v>
      </c>
      <c r="E49" s="16" t="s">
        <v>120</v>
      </c>
      <c r="F49" s="57">
        <v>2355</v>
      </c>
      <c r="G49" s="29">
        <v>5121318</v>
      </c>
      <c r="H49" s="7">
        <v>44930</v>
      </c>
      <c r="I49" s="100">
        <f>IF(G49&gt;0,0,"")</f>
        <v>0</v>
      </c>
      <c r="J49" s="100">
        <f>IF(I49=0,G49,"")</f>
        <v>5121318</v>
      </c>
      <c r="K49" s="125" t="str">
        <f>IF(J49&gt;0,"ATRASADO","")</f>
        <v>ATRASADO</v>
      </c>
    </row>
    <row r="50" spans="2:11" s="168" customFormat="1">
      <c r="B50" s="7" t="s">
        <v>1126</v>
      </c>
      <c r="C50" s="14" t="s">
        <v>1127</v>
      </c>
      <c r="D50" s="10" t="s">
        <v>966</v>
      </c>
      <c r="E50" s="16" t="s">
        <v>153</v>
      </c>
      <c r="F50" s="57">
        <v>2611</v>
      </c>
      <c r="G50" s="29">
        <v>78687.12</v>
      </c>
      <c r="H50" s="7" t="s">
        <v>1126</v>
      </c>
      <c r="I50" s="100">
        <f>IF(G50&gt;0,0,"")</f>
        <v>0</v>
      </c>
      <c r="J50" s="100">
        <f>IF(I50=0,G50,"")</f>
        <v>78687.12</v>
      </c>
      <c r="K50" s="125" t="str">
        <f>IF(J50&gt;0,"ATRASADO","")</f>
        <v>ATRASADO</v>
      </c>
    </row>
    <row r="51" spans="2:11" s="132" customFormat="1">
      <c r="B51" s="7"/>
      <c r="C51" s="14"/>
      <c r="D51" s="10"/>
      <c r="E51" s="16"/>
      <c r="F51" s="57"/>
      <c r="G51" s="29"/>
      <c r="H51" s="7"/>
      <c r="I51" s="100"/>
      <c r="J51" s="100"/>
      <c r="K51" s="125"/>
    </row>
    <row r="52" spans="2:11" s="132" customFormat="1">
      <c r="B52" s="7">
        <v>44652</v>
      </c>
      <c r="C52" s="14" t="s">
        <v>831</v>
      </c>
      <c r="D52" s="108" t="s">
        <v>830</v>
      </c>
      <c r="E52" s="16" t="s">
        <v>558</v>
      </c>
      <c r="F52" s="57">
        <v>2221</v>
      </c>
      <c r="G52" s="29">
        <v>59000</v>
      </c>
      <c r="H52" s="7">
        <v>44652</v>
      </c>
      <c r="I52" s="100">
        <f>IF(G52&gt;0,0,"")</f>
        <v>0</v>
      </c>
      <c r="J52" s="100">
        <f>IF(I52=0,G52,"")</f>
        <v>59000</v>
      </c>
      <c r="K52" s="125" t="str">
        <f>IF(J52&gt;0,"ATRASADO","")</f>
        <v>ATRASADO</v>
      </c>
    </row>
    <row r="53" spans="2:11" s="168" customFormat="1">
      <c r="B53" s="7">
        <v>44958</v>
      </c>
      <c r="C53" s="14" t="s">
        <v>831</v>
      </c>
      <c r="D53" s="108" t="s">
        <v>830</v>
      </c>
      <c r="E53" s="16" t="s">
        <v>558</v>
      </c>
      <c r="F53" s="57">
        <v>2221</v>
      </c>
      <c r="G53" s="29">
        <v>59000</v>
      </c>
      <c r="H53" s="7">
        <v>44958</v>
      </c>
      <c r="I53" s="100">
        <f>IF(G53&gt;0,0,"")</f>
        <v>0</v>
      </c>
      <c r="J53" s="100">
        <f>IF(I53=0,G53,"")</f>
        <v>59000</v>
      </c>
      <c r="K53" s="125" t="str">
        <f>IF(J53&gt;0,"ATRASADO","")</f>
        <v>ATRASADO</v>
      </c>
    </row>
    <row r="54" spans="2:11" s="109" customFormat="1">
      <c r="B54" s="7"/>
      <c r="C54" s="22"/>
      <c r="D54" s="10"/>
      <c r="E54" s="16"/>
      <c r="F54" s="57"/>
      <c r="G54" s="29"/>
      <c r="H54" s="7"/>
      <c r="I54" s="100" t="str">
        <f>IF(G54&gt;0,0,"")</f>
        <v/>
      </c>
      <c r="J54" s="100" t="str">
        <f>IF(I54=0,G54,"")</f>
        <v/>
      </c>
      <c r="K54" s="125"/>
    </row>
    <row r="55" spans="2:11" s="87" customFormat="1">
      <c r="B55" s="8">
        <v>41470</v>
      </c>
      <c r="C55" s="13">
        <v>1500000048</v>
      </c>
      <c r="D55" s="10" t="s">
        <v>679</v>
      </c>
      <c r="E55" s="16" t="s">
        <v>680</v>
      </c>
      <c r="F55" s="57">
        <v>2311</v>
      </c>
      <c r="G55" s="29">
        <v>213626</v>
      </c>
      <c r="H55" s="8">
        <v>41470</v>
      </c>
      <c r="I55" s="100">
        <f>IF(G55&gt;0,0,"")</f>
        <v>0</v>
      </c>
      <c r="J55" s="100">
        <f>IF(I55=0,G55,"")</f>
        <v>213626</v>
      </c>
      <c r="K55" s="125" t="str">
        <f>IF(J55&gt;0,"ATRASADO","")</f>
        <v>ATRASADO</v>
      </c>
    </row>
    <row r="56" spans="2:11" s="165" customFormat="1">
      <c r="B56" s="8"/>
      <c r="C56" s="13"/>
      <c r="D56" s="10"/>
      <c r="E56" s="16"/>
      <c r="F56" s="57"/>
      <c r="G56" s="29"/>
      <c r="H56" s="8"/>
      <c r="I56" s="100"/>
      <c r="J56" s="100"/>
      <c r="K56" s="125"/>
    </row>
    <row r="57" spans="2:11" s="165" customFormat="1">
      <c r="B57" s="8">
        <v>44929</v>
      </c>
      <c r="C57" s="13" t="s">
        <v>768</v>
      </c>
      <c r="D57" s="10" t="s">
        <v>891</v>
      </c>
      <c r="E57" s="16" t="s">
        <v>552</v>
      </c>
      <c r="F57" s="57">
        <v>2311</v>
      </c>
      <c r="G57" s="29">
        <v>1355820</v>
      </c>
      <c r="H57" s="8">
        <v>44929</v>
      </c>
      <c r="I57" s="100">
        <f>IF(G57&gt;0,0,"")</f>
        <v>0</v>
      </c>
      <c r="J57" s="100">
        <f>IF(I57=0,G57,"")</f>
        <v>1355820</v>
      </c>
      <c r="K57" s="125" t="str">
        <f>IF(J57&gt;0,"ATRASADO","")</f>
        <v>ATRASADO</v>
      </c>
    </row>
    <row r="58" spans="2:11" s="165" customFormat="1">
      <c r="B58" s="8">
        <v>44929</v>
      </c>
      <c r="C58" s="13" t="s">
        <v>771</v>
      </c>
      <c r="D58" s="10" t="s">
        <v>891</v>
      </c>
      <c r="E58" s="16" t="s">
        <v>1041</v>
      </c>
      <c r="F58" s="57">
        <v>2611</v>
      </c>
      <c r="G58" s="29">
        <v>164728</v>
      </c>
      <c r="H58" s="8">
        <v>44929</v>
      </c>
      <c r="I58" s="100">
        <f>IF(G58&gt;0,0,"")</f>
        <v>0</v>
      </c>
      <c r="J58" s="100">
        <f>IF(I58=0,G58,"")</f>
        <v>164728</v>
      </c>
      <c r="K58" s="125" t="str">
        <f>IF(J58&gt;0,"ATRASADO","")</f>
        <v>ATRASADO</v>
      </c>
    </row>
    <row r="59" spans="2:11" s="165" customFormat="1">
      <c r="B59" s="8" t="s">
        <v>1040</v>
      </c>
      <c r="C59" s="13" t="s">
        <v>772</v>
      </c>
      <c r="D59" s="10" t="s">
        <v>891</v>
      </c>
      <c r="E59" s="16" t="s">
        <v>1041</v>
      </c>
      <c r="F59" s="57">
        <v>2611</v>
      </c>
      <c r="G59" s="29">
        <v>2300000.54</v>
      </c>
      <c r="H59" s="8" t="s">
        <v>1040</v>
      </c>
      <c r="I59" s="100">
        <f>IF(G59&gt;0,0,"")</f>
        <v>0</v>
      </c>
      <c r="J59" s="100">
        <f>IF(I59=0,G59,"")</f>
        <v>2300000.54</v>
      </c>
      <c r="K59" s="125" t="str">
        <f>IF(J59&gt;0,"ATRASADO","")</f>
        <v>ATRASADO</v>
      </c>
    </row>
    <row r="60" spans="2:11" s="139" customFormat="1">
      <c r="B60" s="8"/>
      <c r="C60" s="13"/>
      <c r="D60" s="10"/>
      <c r="E60" s="16"/>
      <c r="F60" s="57"/>
      <c r="G60" s="29"/>
      <c r="H60" s="8"/>
      <c r="I60" s="100"/>
      <c r="J60" s="100"/>
      <c r="K60" s="125"/>
    </row>
    <row r="61" spans="2:11" s="139" customFormat="1">
      <c r="B61" s="8">
        <v>44896</v>
      </c>
      <c r="C61" s="13" t="s">
        <v>762</v>
      </c>
      <c r="D61" s="10" t="s">
        <v>871</v>
      </c>
      <c r="E61" s="16" t="s">
        <v>558</v>
      </c>
      <c r="F61" s="57">
        <v>2221</v>
      </c>
      <c r="G61" s="29">
        <v>17700</v>
      </c>
      <c r="H61" s="8">
        <v>44896</v>
      </c>
      <c r="I61" s="100">
        <f>IF(G61&gt;0,0,"")</f>
        <v>0</v>
      </c>
      <c r="J61" s="100">
        <f>IF(I61=0,G61,"")</f>
        <v>17700</v>
      </c>
      <c r="K61" s="125" t="str">
        <f>IF(J61&gt;0,"ATRASADO","")</f>
        <v>ATRASADO</v>
      </c>
    </row>
    <row r="62" spans="2:11" s="160" customFormat="1">
      <c r="B62" s="8">
        <v>44898</v>
      </c>
      <c r="C62" s="13" t="s">
        <v>760</v>
      </c>
      <c r="D62" s="10" t="s">
        <v>871</v>
      </c>
      <c r="E62" s="16" t="s">
        <v>558</v>
      </c>
      <c r="F62" s="57">
        <v>2221</v>
      </c>
      <c r="G62" s="29">
        <v>17700</v>
      </c>
      <c r="H62" s="8">
        <v>44898</v>
      </c>
      <c r="I62" s="100">
        <f>IF(G62&gt;0,0,"")</f>
        <v>0</v>
      </c>
      <c r="J62" s="100">
        <f>IF(I62=0,G62,"")</f>
        <v>17700</v>
      </c>
      <c r="K62" s="125" t="str">
        <f>IF(J62&gt;0,"ATRASADO","")</f>
        <v>ATRASADO</v>
      </c>
    </row>
    <row r="63" spans="2:11" s="168" customFormat="1">
      <c r="B63" s="8"/>
      <c r="C63" s="13"/>
      <c r="D63" s="10"/>
      <c r="E63" s="16"/>
      <c r="F63" s="57"/>
      <c r="G63" s="29"/>
      <c r="H63" s="8"/>
      <c r="I63" s="100"/>
      <c r="J63" s="100"/>
      <c r="K63" s="125"/>
    </row>
    <row r="64" spans="2:11" s="168" customFormat="1">
      <c r="B64" s="8" t="s">
        <v>1156</v>
      </c>
      <c r="C64" s="13" t="s">
        <v>1232</v>
      </c>
      <c r="D64" s="10" t="s">
        <v>1231</v>
      </c>
      <c r="E64" s="16" t="s">
        <v>552</v>
      </c>
      <c r="F64" s="57">
        <v>2311</v>
      </c>
      <c r="G64" s="29">
        <v>1463436</v>
      </c>
      <c r="H64" s="8" t="s">
        <v>1156</v>
      </c>
      <c r="I64" s="100">
        <f>IF(G64&gt;0,0,"")</f>
        <v>0</v>
      </c>
      <c r="J64" s="100">
        <f>IF(I64=0,G64,"")</f>
        <v>1463436</v>
      </c>
      <c r="K64" s="125" t="str">
        <f>IF(J64&gt;0,"ATRASADO","")</f>
        <v>ATRASADO</v>
      </c>
    </row>
    <row r="65" spans="2:11" s="139" customFormat="1">
      <c r="B65" s="7"/>
      <c r="C65" s="22"/>
      <c r="D65" s="10"/>
      <c r="E65" s="16"/>
      <c r="F65" s="57"/>
      <c r="G65" s="29"/>
      <c r="H65" s="7"/>
      <c r="I65" s="100"/>
      <c r="J65" s="100"/>
      <c r="K65" s="125"/>
    </row>
    <row r="66" spans="2:11" s="164" customFormat="1">
      <c r="B66" s="7" t="s">
        <v>1142</v>
      </c>
      <c r="C66" s="22" t="s">
        <v>1243</v>
      </c>
      <c r="D66" s="10" t="s">
        <v>1012</v>
      </c>
      <c r="E66" s="16" t="s">
        <v>1244</v>
      </c>
      <c r="F66" s="57">
        <v>2111</v>
      </c>
      <c r="G66" s="29">
        <v>239200</v>
      </c>
      <c r="H66" s="7">
        <v>44936</v>
      </c>
      <c r="I66" s="100">
        <f>IF(G66&gt;0,0,"")</f>
        <v>0</v>
      </c>
      <c r="J66" s="100">
        <f>IF(I66=0,G66,"")</f>
        <v>239200</v>
      </c>
      <c r="K66" s="125" t="s">
        <v>806</v>
      </c>
    </row>
    <row r="67" spans="2:11" s="164" customFormat="1">
      <c r="B67" s="7"/>
      <c r="C67" s="22"/>
      <c r="D67" s="10"/>
      <c r="E67" s="16"/>
      <c r="F67" s="57"/>
      <c r="G67" s="29"/>
      <c r="H67" s="7"/>
      <c r="I67" s="100"/>
      <c r="J67" s="100"/>
      <c r="K67" s="125"/>
    </row>
    <row r="68" spans="2:11" s="129" customFormat="1">
      <c r="B68" s="7" t="s">
        <v>946</v>
      </c>
      <c r="C68" s="22" t="s">
        <v>947</v>
      </c>
      <c r="D68" s="10" t="s">
        <v>109</v>
      </c>
      <c r="E68" s="16" t="s">
        <v>110</v>
      </c>
      <c r="F68" s="57">
        <v>2111</v>
      </c>
      <c r="G68" s="29">
        <v>25827.5</v>
      </c>
      <c r="H68" s="8">
        <v>44905</v>
      </c>
      <c r="I68" s="100">
        <f t="shared" ref="I68:I74" si="2">IF(G68&gt;0,0,"")</f>
        <v>0</v>
      </c>
      <c r="J68" s="100">
        <f t="shared" ref="J68:J74" si="3">IF(I68=0,G68,"")</f>
        <v>25827.5</v>
      </c>
      <c r="K68" s="125" t="str">
        <f>IF(J68&gt;0,"ATRASADO","")</f>
        <v>ATRASADO</v>
      </c>
    </row>
    <row r="69" spans="2:11" s="157" customFormat="1">
      <c r="B69" s="7" t="s">
        <v>1241</v>
      </c>
      <c r="C69" s="22" t="s">
        <v>1238</v>
      </c>
      <c r="D69" s="10" t="s">
        <v>109</v>
      </c>
      <c r="E69" s="16" t="s">
        <v>110</v>
      </c>
      <c r="F69" s="57">
        <v>2111</v>
      </c>
      <c r="G69" s="29">
        <v>15832.5</v>
      </c>
      <c r="H69" s="7">
        <v>45202</v>
      </c>
      <c r="I69" s="100">
        <f t="shared" si="2"/>
        <v>0</v>
      </c>
      <c r="J69" s="100">
        <f t="shared" si="3"/>
        <v>15832.5</v>
      </c>
      <c r="K69" s="125" t="s">
        <v>806</v>
      </c>
    </row>
    <row r="70" spans="2:11" s="81" customFormat="1">
      <c r="B70" s="7"/>
      <c r="C70" s="22"/>
      <c r="D70" s="10"/>
      <c r="E70" s="16"/>
      <c r="F70" s="57"/>
      <c r="G70" s="29"/>
      <c r="H70" s="23"/>
      <c r="I70" s="100" t="str">
        <f t="shared" si="2"/>
        <v/>
      </c>
      <c r="J70" s="100" t="str">
        <f t="shared" si="3"/>
        <v/>
      </c>
      <c r="K70" s="125"/>
    </row>
    <row r="71" spans="2:11">
      <c r="B71" s="7">
        <v>41676</v>
      </c>
      <c r="C71" s="13">
        <v>12145594</v>
      </c>
      <c r="D71" s="10" t="s">
        <v>273</v>
      </c>
      <c r="E71" s="16" t="s">
        <v>115</v>
      </c>
      <c r="F71" s="57">
        <v>2218</v>
      </c>
      <c r="G71" s="29">
        <v>1200</v>
      </c>
      <c r="H71" s="7">
        <v>41676</v>
      </c>
      <c r="I71" s="100">
        <f t="shared" si="2"/>
        <v>0</v>
      </c>
      <c r="J71" s="100">
        <f t="shared" si="3"/>
        <v>1200</v>
      </c>
      <c r="K71" s="125" t="str">
        <f>IF(J71&gt;0,"ATRASADO","")</f>
        <v>ATRASADO</v>
      </c>
    </row>
    <row r="72" spans="2:11">
      <c r="B72" s="7">
        <v>40968</v>
      </c>
      <c r="C72" s="38">
        <v>723870002</v>
      </c>
      <c r="D72" s="10" t="s">
        <v>273</v>
      </c>
      <c r="E72" s="16" t="s">
        <v>115</v>
      </c>
      <c r="F72" s="57">
        <v>2218</v>
      </c>
      <c r="G72" s="29">
        <v>30000</v>
      </c>
      <c r="H72" s="7">
        <v>40968</v>
      </c>
      <c r="I72" s="100">
        <f t="shared" si="2"/>
        <v>0</v>
      </c>
      <c r="J72" s="100">
        <f t="shared" si="3"/>
        <v>30000</v>
      </c>
      <c r="K72" s="125" t="str">
        <f>IF(J72&gt;0,"ATRASADO","")</f>
        <v>ATRASADO</v>
      </c>
    </row>
    <row r="73" spans="2:11" s="69" customFormat="1">
      <c r="B73" s="7">
        <v>40999</v>
      </c>
      <c r="C73" s="38">
        <v>12310523</v>
      </c>
      <c r="D73" s="10" t="s">
        <v>273</v>
      </c>
      <c r="E73" s="16" t="s">
        <v>115</v>
      </c>
      <c r="F73" s="57">
        <v>2218</v>
      </c>
      <c r="G73" s="29">
        <v>13150</v>
      </c>
      <c r="H73" s="7">
        <v>40999</v>
      </c>
      <c r="I73" s="100">
        <f t="shared" si="2"/>
        <v>0</v>
      </c>
      <c r="J73" s="100">
        <f t="shared" si="3"/>
        <v>13150</v>
      </c>
      <c r="K73" s="125" t="str">
        <f>IF(J73&gt;0,"ATRASADO","")</f>
        <v>ATRASADO</v>
      </c>
    </row>
    <row r="74" spans="2:11">
      <c r="B74" s="7">
        <v>41060</v>
      </c>
      <c r="C74" s="38">
        <v>13319967</v>
      </c>
      <c r="D74" s="10" t="s">
        <v>273</v>
      </c>
      <c r="E74" s="16" t="s">
        <v>115</v>
      </c>
      <c r="F74" s="57">
        <v>2218</v>
      </c>
      <c r="G74" s="29">
        <v>4681</v>
      </c>
      <c r="H74" s="7" t="s">
        <v>807</v>
      </c>
      <c r="I74" s="100">
        <f t="shared" si="2"/>
        <v>0</v>
      </c>
      <c r="J74" s="100">
        <f t="shared" si="3"/>
        <v>4681</v>
      </c>
      <c r="K74" s="125" t="str">
        <f>IF(J74&gt;0,"ATRASADO","")</f>
        <v>ATRASADO</v>
      </c>
    </row>
    <row r="75" spans="2:11" s="127" customFormat="1">
      <c r="B75" s="7"/>
      <c r="C75" s="14"/>
      <c r="D75" s="10"/>
      <c r="E75" s="16"/>
      <c r="F75" s="57"/>
      <c r="G75" s="29"/>
      <c r="H75" s="7"/>
      <c r="I75" s="100"/>
      <c r="J75" s="100"/>
      <c r="K75" s="125"/>
    </row>
    <row r="76" spans="2:11" s="81" customFormat="1">
      <c r="B76" s="7">
        <v>41579</v>
      </c>
      <c r="C76" s="13" t="s">
        <v>117</v>
      </c>
      <c r="D76" s="10" t="s">
        <v>116</v>
      </c>
      <c r="E76" s="16" t="s">
        <v>115</v>
      </c>
      <c r="F76" s="57">
        <v>2218</v>
      </c>
      <c r="G76" s="29">
        <v>3000</v>
      </c>
      <c r="H76" s="7">
        <v>41579</v>
      </c>
      <c r="I76" s="100">
        <f>IF(G76&gt;0,0,"")</f>
        <v>0</v>
      </c>
      <c r="J76" s="100">
        <f>IF(I76=0,G76,"")</f>
        <v>3000</v>
      </c>
      <c r="K76" s="125" t="str">
        <f>IF(J76&gt;0,"ATRASADO","")</f>
        <v>ATRASADO</v>
      </c>
    </row>
    <row r="77" spans="2:11" s="81" customFormat="1">
      <c r="B77" s="7">
        <v>41609</v>
      </c>
      <c r="C77" s="13" t="s">
        <v>118</v>
      </c>
      <c r="D77" s="10" t="s">
        <v>116</v>
      </c>
      <c r="E77" s="16" t="s">
        <v>115</v>
      </c>
      <c r="F77" s="57">
        <v>2218</v>
      </c>
      <c r="G77" s="29">
        <v>3000</v>
      </c>
      <c r="H77" s="7">
        <v>41609</v>
      </c>
      <c r="I77" s="100">
        <f>IF(G77&gt;0,0,"")</f>
        <v>0</v>
      </c>
      <c r="J77" s="100">
        <f>IF(I77=0,G77,"")</f>
        <v>3000</v>
      </c>
      <c r="K77" s="125" t="str">
        <f>IF(J77&gt;0,"ATRASADO","")</f>
        <v>ATRASADO</v>
      </c>
    </row>
    <row r="78" spans="2:11" s="81" customFormat="1">
      <c r="B78" s="7">
        <v>41684</v>
      </c>
      <c r="C78" s="13" t="s">
        <v>119</v>
      </c>
      <c r="D78" s="10" t="s">
        <v>116</v>
      </c>
      <c r="E78" s="16" t="s">
        <v>115</v>
      </c>
      <c r="F78" s="57">
        <v>2218</v>
      </c>
      <c r="G78" s="29">
        <v>3145</v>
      </c>
      <c r="H78" s="7">
        <v>41684</v>
      </c>
      <c r="I78" s="100">
        <f>IF(G78&gt;0,0,"")</f>
        <v>0</v>
      </c>
      <c r="J78" s="100">
        <f>IF(I78=0,G78,"")</f>
        <v>3145</v>
      </c>
      <c r="K78" s="125" t="str">
        <f>IF(J78&gt;0,"ATRASADO","")</f>
        <v>ATRASADO</v>
      </c>
    </row>
    <row r="79" spans="2:11" s="168" customFormat="1">
      <c r="B79" s="7"/>
      <c r="C79" s="13"/>
      <c r="D79" s="10"/>
      <c r="E79" s="16"/>
      <c r="F79" s="57"/>
      <c r="G79" s="29"/>
      <c r="H79" s="7"/>
      <c r="I79" s="100"/>
      <c r="J79" s="100"/>
      <c r="K79" s="125"/>
    </row>
    <row r="80" spans="2:11" s="168" customFormat="1">
      <c r="B80" s="7">
        <v>44593</v>
      </c>
      <c r="C80" s="13" t="s">
        <v>1235</v>
      </c>
      <c r="D80" s="10" t="s">
        <v>1237</v>
      </c>
      <c r="E80" s="16" t="s">
        <v>115</v>
      </c>
      <c r="F80" s="57">
        <v>2218</v>
      </c>
      <c r="G80" s="29">
        <v>5000</v>
      </c>
      <c r="H80" s="7">
        <v>44593</v>
      </c>
      <c r="I80" s="100">
        <f>IF(G80&gt;0,0,"")</f>
        <v>0</v>
      </c>
      <c r="J80" s="100">
        <f>IF(I80=0,G80,"")</f>
        <v>5000</v>
      </c>
      <c r="K80" s="125" t="str">
        <f>IF(J80&gt;0,"ATRASADO","")</f>
        <v>ATRASADO</v>
      </c>
    </row>
    <row r="81" spans="1:11" s="168" customFormat="1">
      <c r="B81" s="7">
        <v>44593</v>
      </c>
      <c r="C81" s="13" t="s">
        <v>1236</v>
      </c>
      <c r="D81" s="10" t="s">
        <v>1237</v>
      </c>
      <c r="E81" s="16" t="s">
        <v>115</v>
      </c>
      <c r="F81" s="57">
        <v>2218</v>
      </c>
      <c r="G81" s="29">
        <v>5000</v>
      </c>
      <c r="H81" s="7">
        <v>44593</v>
      </c>
      <c r="I81" s="100">
        <f>IF(G81&gt;0,0,"")</f>
        <v>0</v>
      </c>
      <c r="J81" s="100">
        <f>IF(I81=0,G81,"")</f>
        <v>5000</v>
      </c>
      <c r="K81" s="125" t="str">
        <f>IF(J81&gt;0,"ATRASADO","")</f>
        <v>ATRASADO</v>
      </c>
    </row>
    <row r="82" spans="1:11" s="165" customFormat="1">
      <c r="B82" s="7"/>
      <c r="C82" s="13"/>
      <c r="D82" s="10"/>
      <c r="E82" s="16"/>
      <c r="F82" s="57"/>
      <c r="G82" s="29"/>
      <c r="H82" s="7"/>
      <c r="I82" s="100"/>
      <c r="J82" s="100"/>
      <c r="K82" s="125"/>
    </row>
    <row r="83" spans="1:11" s="165" customFormat="1">
      <c r="B83" s="7">
        <v>44931</v>
      </c>
      <c r="C83" s="13" t="s">
        <v>1043</v>
      </c>
      <c r="D83" s="10" t="s">
        <v>1042</v>
      </c>
      <c r="E83" s="16" t="s">
        <v>115</v>
      </c>
      <c r="F83" s="57">
        <v>2218</v>
      </c>
      <c r="G83" s="29">
        <v>6970</v>
      </c>
      <c r="H83" s="7">
        <v>44931</v>
      </c>
      <c r="I83" s="100">
        <f>IF(G83&gt;0,0,"")</f>
        <v>0</v>
      </c>
      <c r="J83" s="100">
        <f>IF(I83=0,G83,"")</f>
        <v>6970</v>
      </c>
      <c r="K83" s="125" t="s">
        <v>806</v>
      </c>
    </row>
    <row r="84" spans="1:11" s="168" customFormat="1">
      <c r="B84" s="7">
        <v>45047</v>
      </c>
      <c r="C84" s="13" t="s">
        <v>1128</v>
      </c>
      <c r="D84" s="10" t="s">
        <v>1042</v>
      </c>
      <c r="E84" s="16" t="s">
        <v>115</v>
      </c>
      <c r="F84" s="57">
        <v>2218</v>
      </c>
      <c r="G84" s="29">
        <v>6970</v>
      </c>
      <c r="H84" s="7">
        <v>45047</v>
      </c>
      <c r="I84" s="100">
        <f>IF(G84&gt;0,0,"")</f>
        <v>0</v>
      </c>
      <c r="J84" s="100">
        <f>IF(I84=0,G84,"")</f>
        <v>6970</v>
      </c>
      <c r="K84" s="125" t="s">
        <v>806</v>
      </c>
    </row>
    <row r="85" spans="1:11" s="126" customFormat="1">
      <c r="A85" s="126" t="s">
        <v>926</v>
      </c>
      <c r="B85" s="17"/>
      <c r="C85" s="13"/>
      <c r="D85" s="10"/>
      <c r="E85" s="16"/>
      <c r="F85" s="57"/>
      <c r="G85" s="29"/>
      <c r="H85" s="17"/>
      <c r="I85" s="100"/>
      <c r="J85" s="100"/>
      <c r="K85" s="125"/>
    </row>
    <row r="86" spans="1:11" s="81" customFormat="1">
      <c r="B86" s="7">
        <v>41415</v>
      </c>
      <c r="C86" s="13" t="s">
        <v>35</v>
      </c>
      <c r="D86" s="10" t="s">
        <v>36</v>
      </c>
      <c r="E86" s="16" t="s">
        <v>21</v>
      </c>
      <c r="F86" s="57">
        <v>2251</v>
      </c>
      <c r="G86" s="29">
        <f>313497.12-125000</f>
        <v>188497.12</v>
      </c>
      <c r="H86" s="7">
        <v>41415</v>
      </c>
      <c r="I86" s="100">
        <f t="shared" ref="I86:I91" si="4">IF(G86&gt;0,0,"")</f>
        <v>0</v>
      </c>
      <c r="J86" s="100">
        <f t="shared" ref="J86:J91" si="5">IF(I86=0,G86,"")</f>
        <v>188497.12</v>
      </c>
      <c r="K86" s="125" t="str">
        <f>IF(J86&gt;0,"ATRASADO","")</f>
        <v>ATRASADO</v>
      </c>
    </row>
    <row r="87" spans="1:11" s="119" customFormat="1">
      <c r="B87" s="7"/>
      <c r="C87" s="13"/>
      <c r="D87" s="10"/>
      <c r="E87" s="16"/>
      <c r="F87" s="57"/>
      <c r="G87" s="29"/>
      <c r="H87" s="7"/>
      <c r="I87" s="100" t="str">
        <f t="shared" si="4"/>
        <v/>
      </c>
      <c r="J87" s="100" t="str">
        <f t="shared" si="5"/>
        <v/>
      </c>
      <c r="K87" s="125"/>
    </row>
    <row r="88" spans="1:11" s="81" customFormat="1">
      <c r="B88" s="33">
        <v>41286</v>
      </c>
      <c r="C88" s="32" t="s">
        <v>513</v>
      </c>
      <c r="D88" s="10" t="s">
        <v>514</v>
      </c>
      <c r="E88" s="16" t="s">
        <v>102</v>
      </c>
      <c r="F88" s="57">
        <v>2221</v>
      </c>
      <c r="G88" s="29">
        <v>67454.7</v>
      </c>
      <c r="H88" s="33">
        <v>41286</v>
      </c>
      <c r="I88" s="100">
        <f t="shared" si="4"/>
        <v>0</v>
      </c>
      <c r="J88" s="100">
        <f t="shared" si="5"/>
        <v>67454.7</v>
      </c>
      <c r="K88" s="125" t="str">
        <f>IF(J88&gt;0,"ATRASADO","")</f>
        <v>ATRASADO</v>
      </c>
    </row>
    <row r="89" spans="1:11" s="81" customFormat="1">
      <c r="B89" s="33"/>
      <c r="C89" s="32"/>
      <c r="D89" s="10"/>
      <c r="E89" s="16"/>
      <c r="F89" s="57"/>
      <c r="G89" s="29"/>
      <c r="H89" s="33"/>
      <c r="I89" s="100" t="str">
        <f t="shared" si="4"/>
        <v/>
      </c>
      <c r="J89" s="100" t="str">
        <f t="shared" si="5"/>
        <v/>
      </c>
      <c r="K89" s="125"/>
    </row>
    <row r="90" spans="1:11" s="78" customFormat="1">
      <c r="B90" s="7">
        <v>41444</v>
      </c>
      <c r="C90" s="13">
        <v>1500000011</v>
      </c>
      <c r="D90" s="10" t="s">
        <v>129</v>
      </c>
      <c r="E90" s="16" t="s">
        <v>130</v>
      </c>
      <c r="F90" s="57">
        <v>2272</v>
      </c>
      <c r="G90" s="29">
        <v>9270</v>
      </c>
      <c r="H90" s="7">
        <v>41444</v>
      </c>
      <c r="I90" s="100">
        <f t="shared" si="4"/>
        <v>0</v>
      </c>
      <c r="J90" s="100">
        <f t="shared" si="5"/>
        <v>9270</v>
      </c>
      <c r="K90" s="125" t="str">
        <f>IF(J90&gt;0,"ATRASADO","")</f>
        <v>ATRASADO</v>
      </c>
    </row>
    <row r="91" spans="1:11">
      <c r="B91" s="7">
        <v>41451</v>
      </c>
      <c r="C91" s="13">
        <v>1500000012</v>
      </c>
      <c r="D91" s="10" t="s">
        <v>129</v>
      </c>
      <c r="E91" s="16" t="s">
        <v>130</v>
      </c>
      <c r="F91" s="57">
        <v>2272</v>
      </c>
      <c r="G91" s="29">
        <v>4500</v>
      </c>
      <c r="H91" s="7">
        <v>41451</v>
      </c>
      <c r="I91" s="100">
        <f t="shared" si="4"/>
        <v>0</v>
      </c>
      <c r="J91" s="100">
        <f t="shared" si="5"/>
        <v>4500</v>
      </c>
      <c r="K91" s="125" t="str">
        <f>IF(J91&gt;0,"ATRASADO","")</f>
        <v>ATRASADO</v>
      </c>
    </row>
    <row r="92" spans="1:11" s="142" customFormat="1">
      <c r="B92" s="7"/>
      <c r="C92" s="13"/>
      <c r="D92" s="10"/>
      <c r="E92" s="16"/>
      <c r="F92" s="57"/>
      <c r="G92" s="29"/>
      <c r="H92" s="7"/>
      <c r="I92" s="100"/>
      <c r="J92" s="100"/>
      <c r="K92" s="125"/>
    </row>
    <row r="93" spans="1:11" s="160" customFormat="1">
      <c r="B93" s="7">
        <v>44866</v>
      </c>
      <c r="C93" s="13" t="s">
        <v>927</v>
      </c>
      <c r="D93" s="10" t="s">
        <v>892</v>
      </c>
      <c r="E93" s="16" t="s">
        <v>102</v>
      </c>
      <c r="F93" s="57">
        <v>2221</v>
      </c>
      <c r="G93" s="29">
        <v>29500</v>
      </c>
      <c r="H93" s="7">
        <v>44866</v>
      </c>
      <c r="I93" s="100">
        <f>IF(G93&gt;0,0,"")</f>
        <v>0</v>
      </c>
      <c r="J93" s="100">
        <f>IF(I93=0,G93,"")</f>
        <v>29500</v>
      </c>
      <c r="K93" s="125" t="str">
        <f>IF(J93&gt;0,"ATRASADO","")</f>
        <v>ATRASADO</v>
      </c>
    </row>
    <row r="94" spans="1:11" s="142" customFormat="1">
      <c r="B94" s="7">
        <v>44866</v>
      </c>
      <c r="C94" s="13" t="s">
        <v>928</v>
      </c>
      <c r="D94" s="10" t="s">
        <v>892</v>
      </c>
      <c r="E94" s="16" t="s">
        <v>102</v>
      </c>
      <c r="F94" s="57">
        <v>2221</v>
      </c>
      <c r="G94" s="29">
        <v>29500</v>
      </c>
      <c r="H94" s="7">
        <v>44866</v>
      </c>
      <c r="I94" s="100">
        <f>IF(G94&gt;0,0,"")</f>
        <v>0</v>
      </c>
      <c r="J94" s="100">
        <f>IF(I94=0,G94,"")</f>
        <v>29500</v>
      </c>
      <c r="K94" s="125" t="str">
        <f>IF(J94&gt;0,"ATRASADO","")</f>
        <v>ATRASADO</v>
      </c>
    </row>
    <row r="95" spans="1:11" s="124" customFormat="1">
      <c r="B95" s="7"/>
      <c r="C95" s="13"/>
      <c r="D95" s="10"/>
      <c r="E95" s="16"/>
      <c r="F95" s="57"/>
      <c r="G95" s="29"/>
      <c r="H95" s="7"/>
      <c r="I95" s="100"/>
      <c r="J95" s="100"/>
      <c r="K95" s="125"/>
    </row>
    <row r="96" spans="1:11" s="73" customFormat="1">
      <c r="B96" s="17">
        <v>43101</v>
      </c>
      <c r="C96" s="13">
        <v>1500000089</v>
      </c>
      <c r="D96" s="10" t="s">
        <v>551</v>
      </c>
      <c r="E96" s="16" t="s">
        <v>552</v>
      </c>
      <c r="F96" s="57">
        <v>2311</v>
      </c>
      <c r="G96" s="29">
        <v>87000</v>
      </c>
      <c r="H96" s="17">
        <v>43101</v>
      </c>
      <c r="I96" s="100">
        <f>IF(G96&gt;0,0,"")</f>
        <v>0</v>
      </c>
      <c r="J96" s="100">
        <f>IF(I96=0,G96,"")</f>
        <v>87000</v>
      </c>
      <c r="K96" s="125" t="str">
        <f>IF(J96&gt;0,"ATRASADO","")</f>
        <v>ATRASADO</v>
      </c>
    </row>
    <row r="97" spans="2:11" s="65" customFormat="1">
      <c r="B97" s="17">
        <v>43101</v>
      </c>
      <c r="C97" s="13">
        <v>1500000092</v>
      </c>
      <c r="D97" s="10" t="s">
        <v>551</v>
      </c>
      <c r="E97" s="16" t="s">
        <v>552</v>
      </c>
      <c r="F97" s="57">
        <v>2311</v>
      </c>
      <c r="G97" s="29">
        <v>3000</v>
      </c>
      <c r="H97" s="17">
        <v>43101</v>
      </c>
      <c r="I97" s="100">
        <f>IF(G97&gt;0,0,"")</f>
        <v>0</v>
      </c>
      <c r="J97" s="100">
        <f>IF(I97=0,G97,"")</f>
        <v>3000</v>
      </c>
      <c r="K97" s="125" t="str">
        <f>IF(J97&gt;0,"ATRASADO","")</f>
        <v>ATRASADO</v>
      </c>
    </row>
    <row r="98" spans="2:11" s="161" customFormat="1">
      <c r="B98" s="17"/>
      <c r="C98" s="13"/>
      <c r="D98" s="10"/>
      <c r="E98" s="16"/>
      <c r="F98" s="57"/>
      <c r="G98" s="29"/>
      <c r="H98" s="17"/>
      <c r="I98" s="100"/>
      <c r="J98" s="100"/>
      <c r="K98" s="125"/>
    </row>
    <row r="99" spans="2:11" s="161" customFormat="1">
      <c r="B99" s="17">
        <v>44901</v>
      </c>
      <c r="C99" s="13" t="s">
        <v>788</v>
      </c>
      <c r="D99" s="10" t="s">
        <v>963</v>
      </c>
      <c r="E99" s="16" t="s">
        <v>782</v>
      </c>
      <c r="F99" s="57">
        <v>2242</v>
      </c>
      <c r="G99" s="29">
        <v>607570.19999999995</v>
      </c>
      <c r="H99" s="17">
        <v>44901</v>
      </c>
      <c r="I99" s="100">
        <f>IF(G99&gt;0,0,"")</f>
        <v>0</v>
      </c>
      <c r="J99" s="100">
        <f>IF(I99=0,G99,"")</f>
        <v>607570.19999999995</v>
      </c>
      <c r="K99" s="125" t="str">
        <f>IF(J99&gt;0,"ATRASADO","")</f>
        <v>ATRASADO</v>
      </c>
    </row>
    <row r="100" spans="2:11" s="161" customFormat="1">
      <c r="B100" s="17">
        <v>44901</v>
      </c>
      <c r="C100" s="13" t="s">
        <v>574</v>
      </c>
      <c r="D100" s="10" t="s">
        <v>963</v>
      </c>
      <c r="E100" s="16" t="s">
        <v>782</v>
      </c>
      <c r="F100" s="57">
        <v>2242</v>
      </c>
      <c r="G100" s="29">
        <v>607570.19999999995</v>
      </c>
      <c r="H100" s="17">
        <v>44901</v>
      </c>
      <c r="I100" s="100">
        <f>IF(G100&gt;0,0,"")</f>
        <v>0</v>
      </c>
      <c r="J100" s="100">
        <f>IF(I100=0,G100,"")</f>
        <v>607570.19999999995</v>
      </c>
      <c r="K100" s="125" t="str">
        <f>IF(J100&gt;0,"ATRASADO","")</f>
        <v>ATRASADO</v>
      </c>
    </row>
    <row r="101" spans="2:11" s="168" customFormat="1">
      <c r="B101" s="17">
        <v>44593</v>
      </c>
      <c r="C101" s="13" t="s">
        <v>757</v>
      </c>
      <c r="D101" s="10" t="s">
        <v>963</v>
      </c>
      <c r="E101" s="16" t="s">
        <v>782</v>
      </c>
      <c r="F101" s="57">
        <v>2242</v>
      </c>
      <c r="G101" s="29">
        <v>607570.19999999995</v>
      </c>
      <c r="H101" s="17">
        <v>44593</v>
      </c>
      <c r="I101" s="100">
        <f>IF(G101&gt;0,0,"")</f>
        <v>0</v>
      </c>
      <c r="J101" s="100">
        <f>IF(I101=0,G101,"")</f>
        <v>607570.19999999995</v>
      </c>
      <c r="K101" s="125" t="str">
        <f>IF(J101&gt;0,"ATRASADO","")</f>
        <v>ATRASADO</v>
      </c>
    </row>
    <row r="102" spans="2:11" s="168" customFormat="1">
      <c r="B102" s="17">
        <v>44594</v>
      </c>
      <c r="C102" s="13" t="s">
        <v>758</v>
      </c>
      <c r="D102" s="10" t="s">
        <v>963</v>
      </c>
      <c r="E102" s="16" t="s">
        <v>782</v>
      </c>
      <c r="F102" s="57">
        <v>2242</v>
      </c>
      <c r="G102" s="29">
        <v>607570</v>
      </c>
      <c r="H102" s="17">
        <v>44594</v>
      </c>
      <c r="I102" s="100">
        <f>IF(G102&gt;0,0,"")</f>
        <v>0</v>
      </c>
      <c r="J102" s="100">
        <f>IF(I102=0,G102,"")</f>
        <v>607570</v>
      </c>
      <c r="K102" s="125" t="str">
        <f>IF(J102&gt;0,"ATRASADO","")</f>
        <v>ATRASADO</v>
      </c>
    </row>
    <row r="103" spans="2:11" s="165" customFormat="1">
      <c r="B103" s="17"/>
      <c r="C103" s="13"/>
      <c r="D103" s="10"/>
      <c r="E103" s="16"/>
      <c r="F103" s="57"/>
      <c r="G103" s="29"/>
      <c r="H103" s="17"/>
      <c r="I103" s="100"/>
      <c r="J103" s="100"/>
      <c r="K103" s="125"/>
    </row>
    <row r="104" spans="2:11" s="165" customFormat="1">
      <c r="B104" s="17">
        <v>44929</v>
      </c>
      <c r="C104" s="13" t="s">
        <v>793</v>
      </c>
      <c r="D104" s="10" t="s">
        <v>875</v>
      </c>
      <c r="E104" s="16" t="s">
        <v>102</v>
      </c>
      <c r="F104" s="57">
        <v>2221</v>
      </c>
      <c r="G104" s="29">
        <v>23600</v>
      </c>
      <c r="H104" s="17">
        <v>44929</v>
      </c>
      <c r="I104" s="100">
        <f>IF(G104&gt;0,0,"")</f>
        <v>0</v>
      </c>
      <c r="J104" s="100">
        <f>IF(I104=0,G104,"")</f>
        <v>23600</v>
      </c>
      <c r="K104" s="125" t="str">
        <f>IF(J104&gt;0,"ATRASADO","")</f>
        <v>ATRASADO</v>
      </c>
    </row>
    <row r="105" spans="2:11" s="168" customFormat="1">
      <c r="B105" s="17">
        <v>44929</v>
      </c>
      <c r="C105" s="13" t="s">
        <v>1101</v>
      </c>
      <c r="D105" s="10" t="s">
        <v>875</v>
      </c>
      <c r="E105" s="16" t="s">
        <v>102</v>
      </c>
      <c r="F105" s="57">
        <v>2221</v>
      </c>
      <c r="G105" s="29">
        <v>23600</v>
      </c>
      <c r="H105" s="17">
        <v>44929</v>
      </c>
      <c r="I105" s="100">
        <f>IF(G105&gt;0,0,"")</f>
        <v>0</v>
      </c>
      <c r="J105" s="100">
        <f>IF(I105=0,G105,"")</f>
        <v>23600</v>
      </c>
      <c r="K105" s="125" t="str">
        <f>IF(J105&gt;0,"ATRASADO","")</f>
        <v>ATRASADO</v>
      </c>
    </row>
    <row r="106" spans="2:11" s="168" customFormat="1">
      <c r="B106" s="17"/>
      <c r="C106" s="13"/>
      <c r="D106" s="10"/>
      <c r="E106" s="16"/>
      <c r="F106" s="57"/>
      <c r="G106" s="29"/>
      <c r="H106" s="17"/>
      <c r="I106" s="100"/>
      <c r="J106" s="100"/>
      <c r="K106" s="125"/>
    </row>
    <row r="107" spans="2:11" s="168" customFormat="1">
      <c r="B107" s="17">
        <v>44966</v>
      </c>
      <c r="C107" s="13" t="s">
        <v>1129</v>
      </c>
      <c r="D107" s="10" t="s">
        <v>864</v>
      </c>
      <c r="E107" s="16" t="s">
        <v>1130</v>
      </c>
      <c r="F107" s="57">
        <v>2611</v>
      </c>
      <c r="G107" s="29">
        <v>59501.5</v>
      </c>
      <c r="H107" s="17">
        <v>44966</v>
      </c>
      <c r="I107" s="100">
        <f>IF(G107&gt;0,0,"")</f>
        <v>0</v>
      </c>
      <c r="J107" s="100">
        <f>IF(I107=0,G107,"")</f>
        <v>59501.5</v>
      </c>
      <c r="K107" s="125" t="str">
        <f>IF(J107&gt;0,"ATRASADO","")</f>
        <v>ATRASADO</v>
      </c>
    </row>
    <row r="108" spans="2:11" s="168" customFormat="1">
      <c r="B108" s="17"/>
      <c r="C108" s="13"/>
      <c r="D108" s="10"/>
      <c r="E108" s="16"/>
      <c r="F108" s="57"/>
      <c r="G108" s="29"/>
      <c r="H108" s="17"/>
      <c r="I108" s="100"/>
      <c r="J108" s="100"/>
      <c r="K108" s="125"/>
    </row>
    <row r="109" spans="2:11" s="168" customFormat="1">
      <c r="B109" s="17" t="s">
        <v>1131</v>
      </c>
      <c r="C109" s="13" t="s">
        <v>930</v>
      </c>
      <c r="D109" s="10" t="s">
        <v>1116</v>
      </c>
      <c r="E109" s="16" t="s">
        <v>971</v>
      </c>
      <c r="F109" s="57">
        <v>2287</v>
      </c>
      <c r="G109" s="29">
        <v>53100</v>
      </c>
      <c r="H109" s="17" t="s">
        <v>1131</v>
      </c>
      <c r="I109" s="100">
        <f>IF(G109&gt;0,0,"")</f>
        <v>0</v>
      </c>
      <c r="J109" s="100">
        <f>IF(I109=0,G109,"")</f>
        <v>53100</v>
      </c>
      <c r="K109" s="125" t="str">
        <f>IF(J109&gt;0,"ATRASADO","")</f>
        <v>ATRASADO</v>
      </c>
    </row>
    <row r="110" spans="2:11" s="142" customFormat="1">
      <c r="B110" s="17"/>
      <c r="C110" s="13"/>
      <c r="D110" s="10"/>
      <c r="E110" s="16"/>
      <c r="F110" s="57"/>
      <c r="G110" s="29"/>
      <c r="H110" s="17"/>
      <c r="I110" s="100"/>
      <c r="J110" s="100"/>
      <c r="K110" s="125"/>
    </row>
    <row r="111" spans="2:11" s="142" customFormat="1">
      <c r="B111" s="7">
        <v>44866</v>
      </c>
      <c r="C111" s="13" t="s">
        <v>761</v>
      </c>
      <c r="D111" s="10" t="s">
        <v>903</v>
      </c>
      <c r="E111" s="16" t="s">
        <v>878</v>
      </c>
      <c r="F111" s="57">
        <v>2341</v>
      </c>
      <c r="G111" s="29">
        <v>69471.320000000007</v>
      </c>
      <c r="H111" s="7">
        <v>44866</v>
      </c>
      <c r="I111" s="100">
        <f>IF(G111&gt;0,0,"")</f>
        <v>0</v>
      </c>
      <c r="J111" s="100">
        <f>IF(I111=0,G111,"")</f>
        <v>69471.320000000007</v>
      </c>
      <c r="K111" s="125" t="str">
        <f>IF(J111&gt;0,"ATRASADO","")</f>
        <v>ATRASADO</v>
      </c>
    </row>
    <row r="112" spans="2:11" s="161" customFormat="1">
      <c r="B112" s="7">
        <v>44896</v>
      </c>
      <c r="C112" s="13" t="s">
        <v>764</v>
      </c>
      <c r="D112" s="10" t="s">
        <v>903</v>
      </c>
      <c r="E112" s="16" t="s">
        <v>969</v>
      </c>
      <c r="F112" s="57">
        <v>2931</v>
      </c>
      <c r="G112" s="29">
        <v>732322.4</v>
      </c>
      <c r="H112" s="7">
        <v>44896</v>
      </c>
      <c r="I112" s="100">
        <f>IF(G112&gt;0,0,"")</f>
        <v>0</v>
      </c>
      <c r="J112" s="100">
        <f>IF(I112=0,G112,"")</f>
        <v>732322.4</v>
      </c>
      <c r="K112" s="125" t="str">
        <f>IF(J112&gt;0,"ATRASADO","")</f>
        <v>ATRASADO</v>
      </c>
    </row>
    <row r="113" spans="2:11" s="165" customFormat="1">
      <c r="B113" s="7" t="s">
        <v>1044</v>
      </c>
      <c r="C113" s="13" t="s">
        <v>768</v>
      </c>
      <c r="D113" s="10" t="s">
        <v>903</v>
      </c>
      <c r="E113" s="16" t="s">
        <v>552</v>
      </c>
      <c r="F113" s="57">
        <v>2311</v>
      </c>
      <c r="G113" s="29">
        <v>180900</v>
      </c>
      <c r="H113" s="7" t="s">
        <v>1044</v>
      </c>
      <c r="I113" s="100">
        <f>IF(G113&gt;0,0,"")</f>
        <v>0</v>
      </c>
      <c r="J113" s="100">
        <f>IF(I113=0,G113,"")</f>
        <v>180900</v>
      </c>
      <c r="K113" s="125" t="str">
        <f>IF(J113&gt;0,"ATRASADO","")</f>
        <v>ATRASADO</v>
      </c>
    </row>
    <row r="114" spans="2:11" s="168" customFormat="1">
      <c r="B114" s="7" t="s">
        <v>1132</v>
      </c>
      <c r="C114" s="13" t="s">
        <v>772</v>
      </c>
      <c r="D114" s="10" t="s">
        <v>903</v>
      </c>
      <c r="E114" s="16" t="s">
        <v>552</v>
      </c>
      <c r="F114" s="57">
        <v>2311</v>
      </c>
      <c r="G114" s="29">
        <v>242564.1</v>
      </c>
      <c r="H114" s="7" t="s">
        <v>1132</v>
      </c>
      <c r="I114" s="100">
        <f>IF(G114&gt;0,0,"")</f>
        <v>0</v>
      </c>
      <c r="J114" s="100">
        <f>IF(I114=0,G114,"")</f>
        <v>242564.1</v>
      </c>
      <c r="K114" s="125" t="str">
        <f>IF(J114&gt;0,"ATRASADO","")</f>
        <v>ATRASADO</v>
      </c>
    </row>
    <row r="115" spans="2:11" s="165" customFormat="1">
      <c r="B115" s="7"/>
      <c r="C115" s="13"/>
      <c r="D115" s="10"/>
      <c r="E115" s="16"/>
      <c r="F115" s="57"/>
      <c r="G115" s="29"/>
      <c r="H115" s="7"/>
      <c r="I115" s="100"/>
      <c r="J115" s="100"/>
      <c r="K115" s="125"/>
    </row>
    <row r="116" spans="2:11" s="165" customFormat="1">
      <c r="B116" s="7">
        <v>44929</v>
      </c>
      <c r="C116" s="13" t="s">
        <v>1046</v>
      </c>
      <c r="D116" s="10" t="s">
        <v>1045</v>
      </c>
      <c r="E116" s="16" t="s">
        <v>971</v>
      </c>
      <c r="F116" s="57">
        <v>2287</v>
      </c>
      <c r="G116" s="29">
        <v>170038</v>
      </c>
      <c r="H116" s="7">
        <v>44929</v>
      </c>
      <c r="I116" s="100">
        <f>IF(G116&gt;0,0,"")</f>
        <v>0</v>
      </c>
      <c r="J116" s="100">
        <f>IF(I116=0,G116,"")</f>
        <v>170038</v>
      </c>
      <c r="K116" s="125" t="str">
        <f>IF(J116&gt;0,"ATRASADO","")</f>
        <v>ATRASADO</v>
      </c>
    </row>
    <row r="117" spans="2:11" s="168" customFormat="1">
      <c r="B117" s="7"/>
      <c r="C117" s="13"/>
      <c r="D117" s="10"/>
      <c r="E117" s="16"/>
      <c r="F117" s="57"/>
      <c r="G117" s="29"/>
      <c r="H117" s="7"/>
      <c r="I117" s="100"/>
      <c r="J117" s="100"/>
      <c r="K117" s="125"/>
    </row>
    <row r="118" spans="2:11" s="168" customFormat="1">
      <c r="B118" s="7">
        <v>44958</v>
      </c>
      <c r="C118" s="13" t="s">
        <v>758</v>
      </c>
      <c r="D118" s="10" t="s">
        <v>1121</v>
      </c>
      <c r="E118" s="16" t="s">
        <v>102</v>
      </c>
      <c r="F118" s="57">
        <v>2221</v>
      </c>
      <c r="G118" s="29">
        <v>29500</v>
      </c>
      <c r="H118" s="7">
        <v>44958</v>
      </c>
      <c r="I118" s="100">
        <f>IF(G118&gt;0,0,"")</f>
        <v>0</v>
      </c>
      <c r="J118" s="100">
        <f>IF(I118=0,G118,"")</f>
        <v>29500</v>
      </c>
      <c r="K118" s="125" t="str">
        <f>IF(J118&gt;0,"ATRASADO","")</f>
        <v>ATRASADO</v>
      </c>
    </row>
    <row r="119" spans="2:11" s="168" customFormat="1">
      <c r="B119" s="7">
        <v>44958</v>
      </c>
      <c r="C119" s="13" t="s">
        <v>759</v>
      </c>
      <c r="D119" s="10" t="s">
        <v>1121</v>
      </c>
      <c r="E119" s="16" t="s">
        <v>102</v>
      </c>
      <c r="F119" s="57">
        <v>2221</v>
      </c>
      <c r="G119" s="29">
        <v>29500</v>
      </c>
      <c r="H119" s="7">
        <v>44958</v>
      </c>
      <c r="I119" s="100">
        <f>IF(G119&gt;0,0,"")</f>
        <v>0</v>
      </c>
      <c r="J119" s="100">
        <f>IF(I119=0,G119,"")</f>
        <v>29500</v>
      </c>
      <c r="K119" s="125" t="str">
        <f>IF(J119&gt;0,"ATRASADO","")</f>
        <v>ATRASADO</v>
      </c>
    </row>
    <row r="120" spans="2:11" s="168" customFormat="1">
      <c r="B120" s="7">
        <v>44958</v>
      </c>
      <c r="C120" s="13" t="s">
        <v>1133</v>
      </c>
      <c r="D120" s="10" t="s">
        <v>1121</v>
      </c>
      <c r="E120" s="16" t="s">
        <v>102</v>
      </c>
      <c r="F120" s="57">
        <v>2221</v>
      </c>
      <c r="G120" s="29">
        <v>29500</v>
      </c>
      <c r="H120" s="7">
        <v>44958</v>
      </c>
      <c r="I120" s="100">
        <f>IF(G120&gt;0,0,"")</f>
        <v>0</v>
      </c>
      <c r="J120" s="100">
        <f>IF(I120=0,G120,"")</f>
        <v>29500</v>
      </c>
      <c r="K120" s="125" t="str">
        <f>IF(J120&gt;0,"ATRASADO","")</f>
        <v>ATRASADO</v>
      </c>
    </row>
    <row r="121" spans="2:11" s="168" customFormat="1">
      <c r="B121" s="7">
        <v>44958</v>
      </c>
      <c r="C121" s="13" t="s">
        <v>761</v>
      </c>
      <c r="D121" s="10" t="s">
        <v>1121</v>
      </c>
      <c r="E121" s="16" t="s">
        <v>102</v>
      </c>
      <c r="F121" s="57">
        <v>2221</v>
      </c>
      <c r="G121" s="29">
        <v>29500</v>
      </c>
      <c r="H121" s="7">
        <v>44958</v>
      </c>
      <c r="I121" s="100">
        <f>IF(G121&gt;0,0,"")</f>
        <v>0</v>
      </c>
      <c r="J121" s="100">
        <f>IF(I121=0,G121,"")</f>
        <v>29500</v>
      </c>
      <c r="K121" s="125" t="str">
        <f>IF(J121&gt;0,"ATRASADO","")</f>
        <v>ATRASADO</v>
      </c>
    </row>
    <row r="122" spans="2:11" s="168" customFormat="1">
      <c r="B122" s="7">
        <v>44958</v>
      </c>
      <c r="C122" s="13" t="s">
        <v>762</v>
      </c>
      <c r="D122" s="10" t="s">
        <v>1121</v>
      </c>
      <c r="E122" s="16" t="s">
        <v>102</v>
      </c>
      <c r="F122" s="57">
        <v>2221</v>
      </c>
      <c r="G122" s="29">
        <v>29500</v>
      </c>
      <c r="H122" s="7">
        <v>44958</v>
      </c>
      <c r="I122" s="100">
        <f>IF(G122&gt;0,0,"")</f>
        <v>0</v>
      </c>
      <c r="J122" s="100">
        <f>IF(I122=0,G122,"")</f>
        <v>29500</v>
      </c>
      <c r="K122" s="125" t="str">
        <f>IF(J122&gt;0,"ATRASADO","")</f>
        <v>ATRASADO</v>
      </c>
    </row>
    <row r="123" spans="2:11" s="160" customFormat="1">
      <c r="B123" s="17"/>
      <c r="C123" s="13"/>
      <c r="D123" s="10"/>
      <c r="E123" s="16"/>
      <c r="F123" s="57"/>
      <c r="G123" s="29"/>
      <c r="H123" s="17"/>
      <c r="I123" s="100"/>
      <c r="J123" s="100"/>
      <c r="K123" s="125"/>
    </row>
    <row r="124" spans="2:11" s="160" customFormat="1">
      <c r="B124" s="17">
        <v>44866</v>
      </c>
      <c r="C124" s="13" t="s">
        <v>930</v>
      </c>
      <c r="D124" s="10" t="s">
        <v>929</v>
      </c>
      <c r="E124" s="16" t="s">
        <v>102</v>
      </c>
      <c r="F124" s="57">
        <v>2221</v>
      </c>
      <c r="G124" s="29">
        <v>47200</v>
      </c>
      <c r="H124" s="17">
        <v>44866</v>
      </c>
      <c r="I124" s="100">
        <f>IF(G124&gt;0,0,"")</f>
        <v>0</v>
      </c>
      <c r="J124" s="100">
        <f>IF(I124=0,G124,"")</f>
        <v>47200</v>
      </c>
      <c r="K124" s="125" t="str">
        <f>IF(J124&gt;0,"ATRASADO","")</f>
        <v>ATRASADO</v>
      </c>
    </row>
    <row r="125" spans="2:11" s="160" customFormat="1">
      <c r="B125" s="17">
        <v>44866</v>
      </c>
      <c r="C125" s="13" t="s">
        <v>931</v>
      </c>
      <c r="D125" s="10" t="s">
        <v>929</v>
      </c>
      <c r="E125" s="16" t="s">
        <v>102</v>
      </c>
      <c r="F125" s="57">
        <v>2221</v>
      </c>
      <c r="G125" s="29">
        <v>47200</v>
      </c>
      <c r="H125" s="17">
        <v>44866</v>
      </c>
      <c r="I125" s="100">
        <f>IF(G125&gt;0,0,"")</f>
        <v>0</v>
      </c>
      <c r="J125" s="100">
        <f>IF(I125=0,G125,"")</f>
        <v>47200</v>
      </c>
      <c r="K125" s="125" t="str">
        <f>IF(J125&gt;0,"ATRASADO","")</f>
        <v>ATRASADO</v>
      </c>
    </row>
    <row r="126" spans="2:11" s="160" customFormat="1">
      <c r="B126" s="17">
        <v>44866</v>
      </c>
      <c r="C126" s="13" t="s">
        <v>932</v>
      </c>
      <c r="D126" s="10" t="s">
        <v>929</v>
      </c>
      <c r="E126" s="16" t="s">
        <v>102</v>
      </c>
      <c r="F126" s="57">
        <v>2221</v>
      </c>
      <c r="G126" s="29">
        <v>47200</v>
      </c>
      <c r="H126" s="17">
        <v>44866</v>
      </c>
      <c r="I126" s="100">
        <f>IF(G126&gt;0,0,"")</f>
        <v>0</v>
      </c>
      <c r="J126" s="100">
        <f>IF(I126=0,G126,"")</f>
        <v>47200</v>
      </c>
      <c r="K126" s="125" t="str">
        <f>IF(J126&gt;0,"ATRASADO","")</f>
        <v>ATRASADO</v>
      </c>
    </row>
    <row r="127" spans="2:11" s="160" customFormat="1">
      <c r="B127" s="17">
        <v>44866</v>
      </c>
      <c r="C127" s="13" t="s">
        <v>933</v>
      </c>
      <c r="D127" s="10" t="s">
        <v>929</v>
      </c>
      <c r="E127" s="16" t="s">
        <v>102</v>
      </c>
      <c r="F127" s="57">
        <v>2221</v>
      </c>
      <c r="G127" s="29">
        <v>47200</v>
      </c>
      <c r="H127" s="17">
        <v>44866</v>
      </c>
      <c r="I127" s="100">
        <f>IF(G127&gt;0,0,"")</f>
        <v>0</v>
      </c>
      <c r="J127" s="100">
        <f>IF(I127=0,G127,"")</f>
        <v>47200</v>
      </c>
      <c r="K127" s="125" t="str">
        <f>IF(J127&gt;0,"ATRASADO","")</f>
        <v>ATRASADO</v>
      </c>
    </row>
    <row r="128" spans="2:11" s="130" customFormat="1">
      <c r="B128" s="17"/>
      <c r="C128" s="13"/>
      <c r="D128" s="10"/>
      <c r="E128" s="16"/>
      <c r="F128" s="57"/>
      <c r="G128" s="29"/>
      <c r="H128" s="17"/>
      <c r="I128" s="100"/>
      <c r="J128" s="100"/>
      <c r="K128" s="125"/>
    </row>
    <row r="129" spans="2:11" s="68" customFormat="1">
      <c r="B129" s="7">
        <v>43446</v>
      </c>
      <c r="C129" s="14" t="s">
        <v>626</v>
      </c>
      <c r="D129" s="10" t="s">
        <v>572</v>
      </c>
      <c r="E129" s="16" t="s">
        <v>573</v>
      </c>
      <c r="F129" s="57">
        <v>2241</v>
      </c>
      <c r="G129" s="29">
        <v>20800</v>
      </c>
      <c r="H129" s="7">
        <v>43446</v>
      </c>
      <c r="I129" s="100">
        <f>IF(G129&gt;0,0,"")</f>
        <v>0</v>
      </c>
      <c r="J129" s="100">
        <f>IF(I129=0,G129,"")</f>
        <v>20800</v>
      </c>
      <c r="K129" s="125" t="str">
        <f>IF(J129&gt;0,"ATRASADO","")</f>
        <v>ATRASADO</v>
      </c>
    </row>
    <row r="130" spans="2:11" s="81" customFormat="1">
      <c r="B130" s="7">
        <v>43373</v>
      </c>
      <c r="C130" s="14" t="s">
        <v>612</v>
      </c>
      <c r="D130" s="10" t="s">
        <v>572</v>
      </c>
      <c r="E130" s="16" t="s">
        <v>573</v>
      </c>
      <c r="F130" s="57">
        <v>2241</v>
      </c>
      <c r="G130" s="29">
        <v>17200</v>
      </c>
      <c r="H130" s="7">
        <v>43373</v>
      </c>
      <c r="I130" s="100">
        <f>IF(G130&gt;0,0,"")</f>
        <v>0</v>
      </c>
      <c r="J130" s="100">
        <f>IF(I130=0,G130,"")</f>
        <v>17200</v>
      </c>
      <c r="K130" s="125" t="str">
        <f>IF(J130&gt;0,"ATRASADO","")</f>
        <v>ATRASADO</v>
      </c>
    </row>
    <row r="131" spans="2:11" s="127" customFormat="1">
      <c r="B131" s="7"/>
      <c r="C131" s="14"/>
      <c r="D131" s="96"/>
      <c r="E131" s="16"/>
      <c r="F131" s="57"/>
      <c r="G131" s="29"/>
      <c r="H131" s="7"/>
      <c r="I131" s="100"/>
      <c r="J131" s="100"/>
      <c r="K131" s="125"/>
    </row>
    <row r="132" spans="2:11" s="78" customFormat="1">
      <c r="B132" s="7">
        <v>41963</v>
      </c>
      <c r="C132" s="14" t="s">
        <v>1047</v>
      </c>
      <c r="D132" s="10" t="s">
        <v>121</v>
      </c>
      <c r="E132" s="16" t="s">
        <v>122</v>
      </c>
      <c r="F132" s="57">
        <v>2272</v>
      </c>
      <c r="G132" s="29">
        <v>40496</v>
      </c>
      <c r="H132" s="7">
        <v>41963</v>
      </c>
      <c r="I132" s="100">
        <f>IF(G132&gt;0,0,"")</f>
        <v>0</v>
      </c>
      <c r="J132" s="100">
        <f>IF(I132=0,G132,"")</f>
        <v>40496</v>
      </c>
      <c r="K132" s="125" t="str">
        <f>IF(J132&gt;0,"ATRASADO","")</f>
        <v>ATRASADO</v>
      </c>
    </row>
    <row r="133" spans="2:11" s="165" customFormat="1">
      <c r="B133" s="7"/>
      <c r="C133" s="14"/>
      <c r="D133" s="10"/>
      <c r="E133" s="16"/>
      <c r="F133" s="57"/>
      <c r="G133" s="29"/>
      <c r="H133" s="7"/>
      <c r="I133" s="100"/>
      <c r="J133" s="100"/>
      <c r="K133" s="125"/>
    </row>
    <row r="134" spans="2:11" s="165" customFormat="1">
      <c r="B134" s="7" t="s">
        <v>1019</v>
      </c>
      <c r="C134" s="14" t="s">
        <v>788</v>
      </c>
      <c r="D134" s="10" t="s">
        <v>1036</v>
      </c>
      <c r="E134" s="16" t="s">
        <v>552</v>
      </c>
      <c r="F134" s="57">
        <v>2311</v>
      </c>
      <c r="G134" s="29">
        <v>1400000</v>
      </c>
      <c r="H134" s="7" t="s">
        <v>1019</v>
      </c>
      <c r="I134" s="100">
        <f>IF(G134&gt;0,0,"")</f>
        <v>0</v>
      </c>
      <c r="J134" s="100">
        <f>IF(I134=0,G134,"")</f>
        <v>1400000</v>
      </c>
      <c r="K134" s="125" t="str">
        <f>IF(J134&gt;0,"ATRASADO","")</f>
        <v>ATRASADO</v>
      </c>
    </row>
    <row r="135" spans="2:11" s="165" customFormat="1">
      <c r="B135" s="7"/>
      <c r="C135" s="14"/>
      <c r="D135" s="10"/>
      <c r="E135" s="16"/>
      <c r="F135" s="57"/>
      <c r="G135" s="29"/>
      <c r="H135" s="7"/>
      <c r="I135" s="100"/>
      <c r="J135" s="100"/>
      <c r="K135" s="125"/>
    </row>
    <row r="136" spans="2:11" s="165" customFormat="1">
      <c r="B136" s="7">
        <v>44929</v>
      </c>
      <c r="C136" s="14" t="s">
        <v>1048</v>
      </c>
      <c r="D136" s="10" t="s">
        <v>867</v>
      </c>
      <c r="E136" s="16" t="s">
        <v>102</v>
      </c>
      <c r="F136" s="57">
        <v>2221</v>
      </c>
      <c r="G136" s="29">
        <v>29500</v>
      </c>
      <c r="H136" s="7">
        <v>44929</v>
      </c>
      <c r="I136" s="100">
        <f>IF(G136&gt;0,0,"")</f>
        <v>0</v>
      </c>
      <c r="J136" s="100">
        <f>IF(I136=0,G136,"")</f>
        <v>29500</v>
      </c>
      <c r="K136" s="125" t="str">
        <f>IF(J136&gt;0,"ATRASADO","")</f>
        <v>ATRASADO</v>
      </c>
    </row>
    <row r="137" spans="2:11" s="165" customFormat="1">
      <c r="B137" s="7">
        <v>44929</v>
      </c>
      <c r="C137" s="14" t="s">
        <v>1049</v>
      </c>
      <c r="D137" s="10" t="s">
        <v>867</v>
      </c>
      <c r="E137" s="16" t="s">
        <v>102</v>
      </c>
      <c r="F137" s="57">
        <v>2221</v>
      </c>
      <c r="G137" s="29">
        <v>29500</v>
      </c>
      <c r="H137" s="7">
        <v>44929</v>
      </c>
      <c r="I137" s="100">
        <f>IF(G137&gt;0,0,"")</f>
        <v>0</v>
      </c>
      <c r="J137" s="100">
        <f>IF(I137=0,G137,"")</f>
        <v>29500</v>
      </c>
      <c r="K137" s="125" t="str">
        <f>IF(J137&gt;0,"ATRASADO","")</f>
        <v>ATRASADO</v>
      </c>
    </row>
    <row r="138" spans="2:11" s="168" customFormat="1">
      <c r="B138" s="7"/>
      <c r="C138" s="14"/>
      <c r="D138" s="10"/>
      <c r="E138" s="16"/>
      <c r="F138" s="57"/>
      <c r="G138" s="29"/>
      <c r="H138" s="7"/>
      <c r="I138" s="100"/>
      <c r="J138" s="100"/>
      <c r="K138" s="125"/>
    </row>
    <row r="139" spans="2:11" s="168" customFormat="1">
      <c r="B139" s="7">
        <v>44958</v>
      </c>
      <c r="C139" s="14" t="s">
        <v>937</v>
      </c>
      <c r="D139" s="10" t="s">
        <v>1117</v>
      </c>
      <c r="E139" s="16" t="s">
        <v>552</v>
      </c>
      <c r="F139" s="57">
        <v>2311</v>
      </c>
      <c r="G139" s="29">
        <v>405400</v>
      </c>
      <c r="H139" s="7">
        <v>44958</v>
      </c>
      <c r="I139" s="100">
        <f>IF(G139&gt;0,0,"")</f>
        <v>0</v>
      </c>
      <c r="J139" s="100">
        <f>IF(I139=0,G139,"")</f>
        <v>405400</v>
      </c>
      <c r="K139" s="125" t="str">
        <f>IF(J139&gt;0,"ATRASADO","")</f>
        <v>ATRASADO</v>
      </c>
    </row>
    <row r="140" spans="2:11" s="168" customFormat="1">
      <c r="B140" s="7" t="s">
        <v>1135</v>
      </c>
      <c r="C140" s="14" t="s">
        <v>1136</v>
      </c>
      <c r="D140" s="10" t="s">
        <v>1117</v>
      </c>
      <c r="E140" s="16" t="s">
        <v>552</v>
      </c>
      <c r="F140" s="57">
        <v>2311</v>
      </c>
      <c r="G140" s="29">
        <v>158600</v>
      </c>
      <c r="H140" s="7" t="s">
        <v>1135</v>
      </c>
      <c r="I140" s="100">
        <f>IF(G140&gt;0,0,"")</f>
        <v>0</v>
      </c>
      <c r="J140" s="100">
        <f>IF(I140=0,G140,"")</f>
        <v>158600</v>
      </c>
      <c r="K140" s="125" t="str">
        <f>IF(J140&gt;0,"ATRASADO","")</f>
        <v>ATRASADO</v>
      </c>
    </row>
    <row r="141" spans="2:11" s="168" customFormat="1">
      <c r="B141" s="7"/>
      <c r="C141" s="14"/>
      <c r="D141" s="10"/>
      <c r="E141" s="16"/>
      <c r="F141" s="57"/>
      <c r="G141" s="29"/>
      <c r="H141" s="7"/>
      <c r="I141" s="100"/>
      <c r="J141" s="100"/>
      <c r="K141" s="125"/>
    </row>
    <row r="142" spans="2:11" s="168" customFormat="1">
      <c r="B142" s="7">
        <v>44960</v>
      </c>
      <c r="C142" s="14" t="s">
        <v>1137</v>
      </c>
      <c r="D142" s="10" t="s">
        <v>863</v>
      </c>
      <c r="E142" s="16" t="s">
        <v>999</v>
      </c>
      <c r="F142" s="57">
        <v>2242</v>
      </c>
      <c r="G142" s="29">
        <v>724999.98</v>
      </c>
      <c r="H142" s="7">
        <v>44960</v>
      </c>
      <c r="I142" s="100">
        <f>IF(G142&gt;0,0,"")</f>
        <v>0</v>
      </c>
      <c r="J142" s="100">
        <f>IF(I142=0,G142,"")</f>
        <v>724999.98</v>
      </c>
      <c r="K142" s="125" t="str">
        <f>IF(J142&gt;0,"ATRASADO","")</f>
        <v>ATRASADO</v>
      </c>
    </row>
    <row r="143" spans="2:11" s="161" customFormat="1">
      <c r="B143" s="7"/>
      <c r="C143" s="14"/>
      <c r="D143" s="10"/>
      <c r="E143" s="16"/>
      <c r="F143" s="57"/>
      <c r="G143" s="29"/>
      <c r="H143" s="7"/>
      <c r="I143" s="100"/>
      <c r="J143" s="100"/>
      <c r="K143" s="125"/>
    </row>
    <row r="144" spans="2:11" s="137" customFormat="1">
      <c r="B144" s="7">
        <v>44743</v>
      </c>
      <c r="C144" s="14" t="s">
        <v>855</v>
      </c>
      <c r="D144" s="10" t="s">
        <v>850</v>
      </c>
      <c r="E144" s="16" t="s">
        <v>552</v>
      </c>
      <c r="F144" s="57">
        <v>2311</v>
      </c>
      <c r="G144" s="29">
        <v>942525</v>
      </c>
      <c r="H144" s="7">
        <v>44743</v>
      </c>
      <c r="I144" s="100">
        <f>IF(G144&gt;0,0,"")</f>
        <v>0</v>
      </c>
      <c r="J144" s="100">
        <f>IF(I144=0,G144,"")</f>
        <v>942525</v>
      </c>
      <c r="K144" s="125" t="str">
        <f>IF(J144&gt;0,"ATRASADO","")</f>
        <v>ATRASADO</v>
      </c>
    </row>
    <row r="145" spans="2:11" s="168" customFormat="1">
      <c r="B145" s="7">
        <v>44958</v>
      </c>
      <c r="C145" s="14" t="s">
        <v>1134</v>
      </c>
      <c r="D145" s="10" t="s">
        <v>850</v>
      </c>
      <c r="E145" s="16" t="s">
        <v>552</v>
      </c>
      <c r="F145" s="57">
        <v>2311</v>
      </c>
      <c r="G145" s="29">
        <v>1066720</v>
      </c>
      <c r="H145" s="7">
        <v>44958</v>
      </c>
      <c r="I145" s="100">
        <f>IF(G145&gt;0,0,"")</f>
        <v>0</v>
      </c>
      <c r="J145" s="100">
        <f>IF(I145=0,G145,"")</f>
        <v>1066720</v>
      </c>
      <c r="K145" s="125" t="str">
        <f>IF(J145&gt;0,"ATRASADO","")</f>
        <v>ATRASADO</v>
      </c>
    </row>
    <row r="146" spans="2:11" s="126" customFormat="1">
      <c r="B146" s="7"/>
      <c r="C146" s="14"/>
      <c r="D146" s="10"/>
      <c r="E146" s="16"/>
      <c r="F146" s="57"/>
      <c r="G146" s="29"/>
      <c r="H146" s="7"/>
      <c r="I146" s="100"/>
      <c r="J146" s="100"/>
      <c r="K146" s="125"/>
    </row>
    <row r="147" spans="2:11" s="78" customFormat="1">
      <c r="B147" s="7">
        <v>41191</v>
      </c>
      <c r="C147" s="13">
        <v>1500000606</v>
      </c>
      <c r="D147" s="10" t="s">
        <v>123</v>
      </c>
      <c r="E147" s="16" t="s">
        <v>102</v>
      </c>
      <c r="F147" s="57">
        <v>2221</v>
      </c>
      <c r="G147" s="29">
        <v>78532</v>
      </c>
      <c r="H147" s="7">
        <v>41191</v>
      </c>
      <c r="I147" s="100">
        <f>IF(G147&gt;0,0,"")</f>
        <v>0</v>
      </c>
      <c r="J147" s="100">
        <f>IF(I147=0,G147,"")</f>
        <v>78532</v>
      </c>
      <c r="K147" s="125" t="str">
        <f>IF(J147&gt;0,"ATRASADO","")</f>
        <v>ATRASADO</v>
      </c>
    </row>
    <row r="148" spans="2:11" s="78" customFormat="1">
      <c r="B148" s="7">
        <v>40915</v>
      </c>
      <c r="C148" s="9">
        <v>797</v>
      </c>
      <c r="D148" s="10" t="s">
        <v>123</v>
      </c>
      <c r="E148" s="16" t="s">
        <v>102</v>
      </c>
      <c r="F148" s="57">
        <v>2221</v>
      </c>
      <c r="G148" s="29">
        <v>370575</v>
      </c>
      <c r="H148" s="24">
        <v>40915</v>
      </c>
      <c r="I148" s="100">
        <f>IF(G148&gt;0,0,"")</f>
        <v>0</v>
      </c>
      <c r="J148" s="100">
        <f>IF(I148=0,G148,"")</f>
        <v>370575</v>
      </c>
      <c r="K148" s="125" t="str">
        <f>IF(J148&gt;0,"ATRASADO","")</f>
        <v>ATRASADO</v>
      </c>
    </row>
    <row r="149" spans="2:11" s="128" customFormat="1">
      <c r="B149" s="7"/>
      <c r="C149" s="46"/>
      <c r="D149" s="10"/>
      <c r="E149" s="16"/>
      <c r="F149" s="57"/>
      <c r="G149" s="29"/>
      <c r="H149" s="7"/>
      <c r="I149" s="100"/>
      <c r="J149" s="100"/>
      <c r="K149" s="125"/>
    </row>
    <row r="150" spans="2:11" s="78" customFormat="1">
      <c r="B150" s="8">
        <v>41488</v>
      </c>
      <c r="C150" s="13">
        <v>1500000082</v>
      </c>
      <c r="D150" s="10" t="s">
        <v>19</v>
      </c>
      <c r="E150" s="16" t="s">
        <v>20</v>
      </c>
      <c r="F150" s="57">
        <v>2254</v>
      </c>
      <c r="G150" s="29">
        <v>1408750</v>
      </c>
      <c r="H150" s="8">
        <v>41488</v>
      </c>
      <c r="I150" s="100">
        <f t="shared" ref="I150:I159" si="6">IF(G150&gt;0,0,"")</f>
        <v>0</v>
      </c>
      <c r="J150" s="100">
        <f t="shared" ref="J150:J159" si="7">IF(I150=0,G150,"")</f>
        <v>1408750</v>
      </c>
      <c r="K150" s="125" t="str">
        <f t="shared" ref="K150:K159" si="8">IF(J150&gt;0,"ATRASADO","")</f>
        <v>ATRASADO</v>
      </c>
    </row>
    <row r="151" spans="2:11" s="79" customFormat="1">
      <c r="B151" s="8">
        <v>41506</v>
      </c>
      <c r="C151" s="13">
        <v>1500000087</v>
      </c>
      <c r="D151" s="10" t="s">
        <v>19</v>
      </c>
      <c r="E151" s="16" t="s">
        <v>20</v>
      </c>
      <c r="F151" s="57">
        <v>2254</v>
      </c>
      <c r="G151" s="29">
        <v>1092500.19</v>
      </c>
      <c r="H151" s="8">
        <v>41506</v>
      </c>
      <c r="I151" s="100">
        <f t="shared" si="6"/>
        <v>0</v>
      </c>
      <c r="J151" s="100">
        <f t="shared" si="7"/>
        <v>1092500.19</v>
      </c>
      <c r="K151" s="125" t="str">
        <f t="shared" si="8"/>
        <v>ATRASADO</v>
      </c>
    </row>
    <row r="152" spans="2:11" s="79" customFormat="1">
      <c r="B152" s="8">
        <v>41513</v>
      </c>
      <c r="C152" s="13">
        <v>1500000088</v>
      </c>
      <c r="D152" s="10" t="s">
        <v>19</v>
      </c>
      <c r="E152" s="16" t="s">
        <v>20</v>
      </c>
      <c r="F152" s="57">
        <v>2254</v>
      </c>
      <c r="G152" s="29">
        <v>288000</v>
      </c>
      <c r="H152" s="8">
        <v>41513</v>
      </c>
      <c r="I152" s="100">
        <f t="shared" si="6"/>
        <v>0</v>
      </c>
      <c r="J152" s="100">
        <f t="shared" si="7"/>
        <v>288000</v>
      </c>
      <c r="K152" s="125" t="str">
        <f t="shared" si="8"/>
        <v>ATRASADO</v>
      </c>
    </row>
    <row r="153" spans="2:11" s="81" customFormat="1">
      <c r="B153" s="8">
        <v>41610</v>
      </c>
      <c r="C153" s="13">
        <v>1500000125</v>
      </c>
      <c r="D153" s="10" t="s">
        <v>19</v>
      </c>
      <c r="E153" s="16" t="s">
        <v>20</v>
      </c>
      <c r="F153" s="57">
        <v>2254</v>
      </c>
      <c r="G153" s="29">
        <v>825000</v>
      </c>
      <c r="H153" s="8">
        <v>41610</v>
      </c>
      <c r="I153" s="100">
        <f t="shared" si="6"/>
        <v>0</v>
      </c>
      <c r="J153" s="100">
        <f t="shared" si="7"/>
        <v>825000</v>
      </c>
      <c r="K153" s="125" t="str">
        <f t="shared" si="8"/>
        <v>ATRASADO</v>
      </c>
    </row>
    <row r="154" spans="2:11" s="78" customFormat="1">
      <c r="B154" s="8">
        <v>41639</v>
      </c>
      <c r="C154" s="13">
        <v>1500000130</v>
      </c>
      <c r="D154" s="10" t="s">
        <v>19</v>
      </c>
      <c r="E154" s="16" t="s">
        <v>20</v>
      </c>
      <c r="F154" s="57">
        <v>2254</v>
      </c>
      <c r="G154" s="29">
        <v>825000</v>
      </c>
      <c r="H154" s="8">
        <v>41639</v>
      </c>
      <c r="I154" s="100">
        <f t="shared" si="6"/>
        <v>0</v>
      </c>
      <c r="J154" s="100">
        <f t="shared" si="7"/>
        <v>825000</v>
      </c>
      <c r="K154" s="125" t="str">
        <f t="shared" si="8"/>
        <v>ATRASADO</v>
      </c>
    </row>
    <row r="155" spans="2:11" s="78" customFormat="1">
      <c r="B155" s="8">
        <v>41670</v>
      </c>
      <c r="C155" s="13">
        <v>1500000134</v>
      </c>
      <c r="D155" s="10" t="s">
        <v>19</v>
      </c>
      <c r="E155" s="16" t="s">
        <v>20</v>
      </c>
      <c r="F155" s="57">
        <v>2254</v>
      </c>
      <c r="G155" s="29">
        <v>755000</v>
      </c>
      <c r="H155" s="8">
        <v>41670</v>
      </c>
      <c r="I155" s="100">
        <f t="shared" si="6"/>
        <v>0</v>
      </c>
      <c r="J155" s="100">
        <f t="shared" si="7"/>
        <v>755000</v>
      </c>
      <c r="K155" s="125" t="str">
        <f t="shared" si="8"/>
        <v>ATRASADO</v>
      </c>
    </row>
    <row r="156" spans="2:11">
      <c r="B156" s="8">
        <v>41698</v>
      </c>
      <c r="C156" s="13">
        <v>1500000137</v>
      </c>
      <c r="D156" s="10" t="s">
        <v>19</v>
      </c>
      <c r="E156" s="16" t="s">
        <v>20</v>
      </c>
      <c r="F156" s="57">
        <v>2254</v>
      </c>
      <c r="G156" s="29">
        <v>318500</v>
      </c>
      <c r="H156" s="8">
        <v>41698</v>
      </c>
      <c r="I156" s="100">
        <f t="shared" si="6"/>
        <v>0</v>
      </c>
      <c r="J156" s="100">
        <f t="shared" si="7"/>
        <v>318500</v>
      </c>
      <c r="K156" s="125" t="str">
        <f t="shared" si="8"/>
        <v>ATRASADO</v>
      </c>
    </row>
    <row r="157" spans="2:11">
      <c r="B157" s="8">
        <v>42261</v>
      </c>
      <c r="C157" s="13">
        <v>1500000180</v>
      </c>
      <c r="D157" s="10" t="s">
        <v>19</v>
      </c>
      <c r="E157" s="16" t="s">
        <v>20</v>
      </c>
      <c r="F157" s="57">
        <v>2254</v>
      </c>
      <c r="G157" s="29">
        <v>270000</v>
      </c>
      <c r="H157" s="8">
        <v>42261</v>
      </c>
      <c r="I157" s="100">
        <f t="shared" si="6"/>
        <v>0</v>
      </c>
      <c r="J157" s="100">
        <f t="shared" si="7"/>
        <v>270000</v>
      </c>
      <c r="K157" s="125" t="str">
        <f t="shared" si="8"/>
        <v>ATRASADO</v>
      </c>
    </row>
    <row r="158" spans="2:11">
      <c r="B158" s="8">
        <v>42261</v>
      </c>
      <c r="C158" s="13">
        <v>1500000181</v>
      </c>
      <c r="D158" s="10" t="s">
        <v>19</v>
      </c>
      <c r="E158" s="16" t="s">
        <v>20</v>
      </c>
      <c r="F158" s="57">
        <v>2254</v>
      </c>
      <c r="G158" s="29">
        <v>270000</v>
      </c>
      <c r="H158" s="8">
        <v>42261</v>
      </c>
      <c r="I158" s="100">
        <f t="shared" si="6"/>
        <v>0</v>
      </c>
      <c r="J158" s="100">
        <f t="shared" si="7"/>
        <v>270000</v>
      </c>
      <c r="K158" s="125" t="str">
        <f t="shared" si="8"/>
        <v>ATRASADO</v>
      </c>
    </row>
    <row r="159" spans="2:11">
      <c r="B159" s="8">
        <v>42261</v>
      </c>
      <c r="C159" s="13">
        <v>1500000182</v>
      </c>
      <c r="D159" s="10" t="s">
        <v>19</v>
      </c>
      <c r="E159" s="16" t="s">
        <v>20</v>
      </c>
      <c r="F159" s="57">
        <v>2254</v>
      </c>
      <c r="G159" s="29">
        <v>270000</v>
      </c>
      <c r="H159" s="8">
        <v>42261</v>
      </c>
      <c r="I159" s="100">
        <f t="shared" si="6"/>
        <v>0</v>
      </c>
      <c r="J159" s="100">
        <f t="shared" si="7"/>
        <v>270000</v>
      </c>
      <c r="K159" s="125" t="str">
        <f t="shared" si="8"/>
        <v>ATRASADO</v>
      </c>
    </row>
    <row r="160" spans="2:11" s="168" customFormat="1">
      <c r="B160" s="8"/>
      <c r="C160" s="13"/>
      <c r="D160" s="10"/>
      <c r="E160" s="16"/>
      <c r="F160" s="57"/>
      <c r="G160" s="29"/>
      <c r="H160" s="8"/>
      <c r="I160" s="100"/>
      <c r="J160" s="100"/>
      <c r="K160" s="125"/>
    </row>
    <row r="161" spans="2:11" s="168" customFormat="1">
      <c r="B161" s="8" t="s">
        <v>1139</v>
      </c>
      <c r="C161" s="13" t="s">
        <v>1140</v>
      </c>
      <c r="D161" s="10" t="s">
        <v>1138</v>
      </c>
      <c r="E161" s="16" t="s">
        <v>1141</v>
      </c>
      <c r="F161" s="57">
        <v>2253</v>
      </c>
      <c r="G161" s="29">
        <v>540001.04</v>
      </c>
      <c r="H161" s="8" t="s">
        <v>1139</v>
      </c>
      <c r="I161" s="100">
        <f>IF(G161&gt;0,0,"")</f>
        <v>0</v>
      </c>
      <c r="J161" s="100">
        <f>IF(I161=0,G161,"")</f>
        <v>540001.04</v>
      </c>
      <c r="K161" s="125" t="str">
        <f>IF(J161&gt;0,"ATRASADO","")</f>
        <v>ATRASADO</v>
      </c>
    </row>
    <row r="162" spans="2:11" s="165" customFormat="1">
      <c r="B162" s="8"/>
      <c r="C162" s="13"/>
      <c r="D162" s="10"/>
      <c r="E162" s="16"/>
      <c r="F162" s="57"/>
      <c r="G162" s="29"/>
      <c r="H162" s="8"/>
      <c r="I162" s="100"/>
      <c r="J162" s="100"/>
      <c r="K162" s="125"/>
    </row>
    <row r="163" spans="2:11" s="165" customFormat="1">
      <c r="B163" s="8" t="s">
        <v>1142</v>
      </c>
      <c r="C163" s="13" t="s">
        <v>1143</v>
      </c>
      <c r="D163" s="10" t="s">
        <v>1050</v>
      </c>
      <c r="E163" s="16" t="s">
        <v>579</v>
      </c>
      <c r="F163" s="57">
        <v>2213</v>
      </c>
      <c r="G163" s="29">
        <v>222133.92</v>
      </c>
      <c r="H163" s="8">
        <v>44996</v>
      </c>
      <c r="I163" s="100">
        <f>IF(G163&gt;0,0,"")</f>
        <v>0</v>
      </c>
      <c r="J163" s="100">
        <f>IF(I163=0,G163,"")</f>
        <v>222133.92</v>
      </c>
      <c r="K163" s="125" t="s">
        <v>806</v>
      </c>
    </row>
    <row r="164" spans="2:11" s="165" customFormat="1">
      <c r="B164" s="8" t="s">
        <v>1142</v>
      </c>
      <c r="C164" s="13" t="s">
        <v>1144</v>
      </c>
      <c r="D164" s="10" t="s">
        <v>1050</v>
      </c>
      <c r="E164" s="16" t="s">
        <v>579</v>
      </c>
      <c r="F164" s="57">
        <v>2213</v>
      </c>
      <c r="G164" s="29">
        <v>303708.96000000002</v>
      </c>
      <c r="H164" s="8">
        <v>44996</v>
      </c>
      <c r="I164" s="100">
        <f>IF(G164&gt;0,0,"")</f>
        <v>0</v>
      </c>
      <c r="J164" s="100">
        <f>IF(I164=0,G164,"")</f>
        <v>303708.96000000002</v>
      </c>
      <c r="K164" s="125" t="s">
        <v>806</v>
      </c>
    </row>
    <row r="165" spans="2:11" s="165" customFormat="1">
      <c r="B165" s="8" t="s">
        <v>1142</v>
      </c>
      <c r="C165" s="13" t="s">
        <v>1145</v>
      </c>
      <c r="D165" s="10" t="s">
        <v>1050</v>
      </c>
      <c r="E165" s="16" t="s">
        <v>579</v>
      </c>
      <c r="F165" s="57">
        <v>2213</v>
      </c>
      <c r="G165" s="29">
        <v>3237</v>
      </c>
      <c r="H165" s="8">
        <v>44996</v>
      </c>
      <c r="I165" s="100">
        <f>IF(G165&gt;0,0,"")</f>
        <v>0</v>
      </c>
      <c r="J165" s="100">
        <f>IF(I165=0,G165,"")</f>
        <v>3237</v>
      </c>
      <c r="K165" s="125" t="s">
        <v>806</v>
      </c>
    </row>
    <row r="166" spans="2:11" s="165" customFormat="1">
      <c r="B166" s="8"/>
      <c r="C166" s="13"/>
      <c r="D166" s="10"/>
      <c r="E166" s="16"/>
      <c r="F166" s="57"/>
      <c r="G166" s="29"/>
      <c r="H166" s="8"/>
      <c r="I166" s="100"/>
      <c r="J166" s="100"/>
      <c r="K166" s="125"/>
    </row>
    <row r="167" spans="2:11" s="165" customFormat="1">
      <c r="B167" s="8">
        <v>44929</v>
      </c>
      <c r="C167" s="13" t="s">
        <v>1051</v>
      </c>
      <c r="D167" s="10" t="s">
        <v>841</v>
      </c>
      <c r="E167" s="16" t="s">
        <v>579</v>
      </c>
      <c r="F167" s="57">
        <v>2213</v>
      </c>
      <c r="G167" s="29">
        <v>10883.6</v>
      </c>
      <c r="H167" s="8">
        <v>44929</v>
      </c>
      <c r="I167" s="100">
        <f>IF(G167&gt;0,0,"")</f>
        <v>0</v>
      </c>
      <c r="J167" s="100">
        <f>IF(I167=0,G167,"")</f>
        <v>10883.6</v>
      </c>
      <c r="K167" s="125" t="str">
        <f>IF(J167&gt;0,"ATRASADO","")</f>
        <v>ATRASADO</v>
      </c>
    </row>
    <row r="168" spans="2:11" s="165" customFormat="1">
      <c r="B168" s="8">
        <v>44929</v>
      </c>
      <c r="C168" s="13" t="s">
        <v>1052</v>
      </c>
      <c r="D168" s="10" t="s">
        <v>841</v>
      </c>
      <c r="E168" s="16" t="s">
        <v>579</v>
      </c>
      <c r="F168" s="57">
        <v>2213</v>
      </c>
      <c r="G168" s="29">
        <v>10883.6</v>
      </c>
      <c r="H168" s="8">
        <v>44929</v>
      </c>
      <c r="I168" s="100">
        <f>IF(G168&gt;0,0,"")</f>
        <v>0</v>
      </c>
      <c r="J168" s="100">
        <f>IF(I168=0,G168,"")</f>
        <v>10883.6</v>
      </c>
      <c r="K168" s="125" t="str">
        <f>IF(J168&gt;0,"ATRASADO","")</f>
        <v>ATRASADO</v>
      </c>
    </row>
    <row r="169" spans="2:11" s="165" customFormat="1">
      <c r="B169" s="8">
        <v>44929</v>
      </c>
      <c r="C169" s="13" t="s">
        <v>1053</v>
      </c>
      <c r="D169" s="10" t="s">
        <v>841</v>
      </c>
      <c r="E169" s="16" t="s">
        <v>579</v>
      </c>
      <c r="F169" s="57">
        <v>2213</v>
      </c>
      <c r="G169" s="29">
        <v>10883.6</v>
      </c>
      <c r="H169" s="8">
        <v>44929</v>
      </c>
      <c r="I169" s="100">
        <f>IF(G169&gt;0,0,"")</f>
        <v>0</v>
      </c>
      <c r="J169" s="100">
        <f>IF(I169=0,G169,"")</f>
        <v>10883.6</v>
      </c>
      <c r="K169" s="125" t="str">
        <f>IF(J169&gt;0,"ATRASADO","")</f>
        <v>ATRASADO</v>
      </c>
    </row>
    <row r="170" spans="2:11" s="168" customFormat="1">
      <c r="B170" s="8">
        <v>44958</v>
      </c>
      <c r="C170" s="13" t="s">
        <v>1146</v>
      </c>
      <c r="D170" s="10" t="s">
        <v>841</v>
      </c>
      <c r="E170" s="16" t="s">
        <v>579</v>
      </c>
      <c r="F170" s="57">
        <v>2213</v>
      </c>
      <c r="G170" s="29">
        <v>10883.6</v>
      </c>
      <c r="H170" s="8">
        <v>44958</v>
      </c>
      <c r="I170" s="100"/>
      <c r="J170" s="100">
        <f>IF(I170=0,G170,"")</f>
        <v>10883.6</v>
      </c>
      <c r="K170" s="125" t="str">
        <f>IF(J170&gt;0,"ATRASADO","")</f>
        <v>ATRASADO</v>
      </c>
    </row>
    <row r="171" spans="2:11" s="134" customFormat="1">
      <c r="B171" s="7"/>
      <c r="C171" s="14"/>
      <c r="D171" s="10"/>
      <c r="E171" s="16"/>
      <c r="F171" s="57"/>
      <c r="G171" s="29"/>
      <c r="H171" s="7"/>
      <c r="I171" s="100"/>
      <c r="J171" s="100"/>
      <c r="K171" s="120"/>
    </row>
    <row r="172" spans="2:11" ht="24.75">
      <c r="B172" s="7">
        <v>41274</v>
      </c>
      <c r="C172" s="13">
        <v>100008923</v>
      </c>
      <c r="D172" s="10" t="s">
        <v>136</v>
      </c>
      <c r="E172" s="16" t="s">
        <v>451</v>
      </c>
      <c r="F172" s="57">
        <v>2311</v>
      </c>
      <c r="G172" s="29">
        <v>32625</v>
      </c>
      <c r="H172" s="24">
        <v>41274</v>
      </c>
      <c r="I172" s="100">
        <f t="shared" ref="I172:I183" si="9">IF(G172&gt;0,0,"")</f>
        <v>0</v>
      </c>
      <c r="J172" s="100">
        <f t="shared" ref="J172:J183" si="10">IF(I172=0,G172,"")</f>
        <v>32625</v>
      </c>
      <c r="K172" s="125" t="str">
        <f t="shared" ref="K172:K183" si="11">IF(J172&gt;0,"ATRASADO","")</f>
        <v>ATRASADO</v>
      </c>
    </row>
    <row r="173" spans="2:11" ht="24.75">
      <c r="B173" s="7">
        <v>40632</v>
      </c>
      <c r="C173" s="13">
        <v>100008847</v>
      </c>
      <c r="D173" s="10" t="s">
        <v>136</v>
      </c>
      <c r="E173" s="16" t="s">
        <v>451</v>
      </c>
      <c r="F173" s="57">
        <v>2311</v>
      </c>
      <c r="G173" s="29">
        <v>24000</v>
      </c>
      <c r="H173" s="7">
        <v>40632</v>
      </c>
      <c r="I173" s="100">
        <f t="shared" si="9"/>
        <v>0</v>
      </c>
      <c r="J173" s="100">
        <f t="shared" si="10"/>
        <v>24000</v>
      </c>
      <c r="K173" s="125" t="str">
        <f t="shared" si="11"/>
        <v>ATRASADO</v>
      </c>
    </row>
    <row r="174" spans="2:11" ht="24.75">
      <c r="B174" s="7">
        <v>40666</v>
      </c>
      <c r="C174" s="13">
        <v>100008854</v>
      </c>
      <c r="D174" s="10" t="s">
        <v>136</v>
      </c>
      <c r="E174" s="16" t="s">
        <v>451</v>
      </c>
      <c r="F174" s="57">
        <v>2311</v>
      </c>
      <c r="G174" s="29">
        <v>35475</v>
      </c>
      <c r="H174" s="7">
        <v>40666</v>
      </c>
      <c r="I174" s="100">
        <f t="shared" si="9"/>
        <v>0</v>
      </c>
      <c r="J174" s="100">
        <f t="shared" si="10"/>
        <v>35475</v>
      </c>
      <c r="K174" s="125" t="str">
        <f t="shared" si="11"/>
        <v>ATRASADO</v>
      </c>
    </row>
    <row r="175" spans="2:11" ht="24.75">
      <c r="B175" s="7">
        <v>40694</v>
      </c>
      <c r="C175" s="13">
        <v>100008858</v>
      </c>
      <c r="D175" s="10" t="s">
        <v>136</v>
      </c>
      <c r="E175" s="16" t="s">
        <v>451</v>
      </c>
      <c r="F175" s="57">
        <v>2311</v>
      </c>
      <c r="G175" s="29">
        <v>45675</v>
      </c>
      <c r="H175" s="7">
        <v>40694</v>
      </c>
      <c r="I175" s="100">
        <f t="shared" si="9"/>
        <v>0</v>
      </c>
      <c r="J175" s="100">
        <f t="shared" si="10"/>
        <v>45675</v>
      </c>
      <c r="K175" s="125" t="str">
        <f t="shared" si="11"/>
        <v>ATRASADO</v>
      </c>
    </row>
    <row r="176" spans="2:11" ht="24.75">
      <c r="B176" s="7">
        <v>40724</v>
      </c>
      <c r="C176" s="13">
        <v>100008863</v>
      </c>
      <c r="D176" s="10" t="s">
        <v>136</v>
      </c>
      <c r="E176" s="16" t="s">
        <v>451</v>
      </c>
      <c r="F176" s="57">
        <v>2311</v>
      </c>
      <c r="G176" s="29">
        <v>43500</v>
      </c>
      <c r="H176" s="7">
        <v>40724</v>
      </c>
      <c r="I176" s="100">
        <f t="shared" si="9"/>
        <v>0</v>
      </c>
      <c r="J176" s="100">
        <f t="shared" si="10"/>
        <v>43500</v>
      </c>
      <c r="K176" s="125" t="str">
        <f t="shared" si="11"/>
        <v>ATRASADO</v>
      </c>
    </row>
    <row r="177" spans="2:11" ht="24.75">
      <c r="B177" s="7">
        <v>40816</v>
      </c>
      <c r="C177" s="13">
        <v>100008886</v>
      </c>
      <c r="D177" s="10" t="s">
        <v>136</v>
      </c>
      <c r="E177" s="16" t="s">
        <v>451</v>
      </c>
      <c r="F177" s="57">
        <v>2311</v>
      </c>
      <c r="G177" s="29">
        <v>47850</v>
      </c>
      <c r="H177" s="7">
        <v>40816</v>
      </c>
      <c r="I177" s="100">
        <f t="shared" si="9"/>
        <v>0</v>
      </c>
      <c r="J177" s="100">
        <f t="shared" si="10"/>
        <v>47850</v>
      </c>
      <c r="K177" s="125" t="str">
        <f t="shared" si="11"/>
        <v>ATRASADO</v>
      </c>
    </row>
    <row r="178" spans="2:11" ht="24.75">
      <c r="B178" s="7">
        <v>40847</v>
      </c>
      <c r="C178" s="13">
        <v>100008894</v>
      </c>
      <c r="D178" s="10" t="s">
        <v>136</v>
      </c>
      <c r="E178" s="16" t="s">
        <v>451</v>
      </c>
      <c r="F178" s="57">
        <v>2311</v>
      </c>
      <c r="G178" s="29">
        <v>45675</v>
      </c>
      <c r="H178" s="7">
        <v>40847</v>
      </c>
      <c r="I178" s="100">
        <f t="shared" si="9"/>
        <v>0</v>
      </c>
      <c r="J178" s="100">
        <f t="shared" si="10"/>
        <v>45675</v>
      </c>
      <c r="K178" s="125" t="str">
        <f t="shared" si="11"/>
        <v>ATRASADO</v>
      </c>
    </row>
    <row r="179" spans="2:11" ht="24.75">
      <c r="B179" s="7">
        <v>40907</v>
      </c>
      <c r="C179" s="13">
        <v>100008912</v>
      </c>
      <c r="D179" s="10" t="s">
        <v>136</v>
      </c>
      <c r="E179" s="16" t="s">
        <v>451</v>
      </c>
      <c r="F179" s="57">
        <v>2311</v>
      </c>
      <c r="G179" s="29">
        <v>15225</v>
      </c>
      <c r="H179" s="7">
        <v>40907</v>
      </c>
      <c r="I179" s="100">
        <f t="shared" si="9"/>
        <v>0</v>
      </c>
      <c r="J179" s="100">
        <f t="shared" si="10"/>
        <v>15225</v>
      </c>
      <c r="K179" s="125" t="str">
        <f t="shared" si="11"/>
        <v>ATRASADO</v>
      </c>
    </row>
    <row r="180" spans="2:11" ht="24.75">
      <c r="B180" s="7">
        <v>40968</v>
      </c>
      <c r="C180" s="13">
        <v>100008932</v>
      </c>
      <c r="D180" s="10" t="s">
        <v>136</v>
      </c>
      <c r="E180" s="16" t="s">
        <v>451</v>
      </c>
      <c r="F180" s="57">
        <v>2311</v>
      </c>
      <c r="G180" s="29">
        <v>43500</v>
      </c>
      <c r="H180" s="24">
        <v>40968</v>
      </c>
      <c r="I180" s="100">
        <f t="shared" si="9"/>
        <v>0</v>
      </c>
      <c r="J180" s="100">
        <f t="shared" si="10"/>
        <v>43500</v>
      </c>
      <c r="K180" s="125" t="str">
        <f t="shared" si="11"/>
        <v>ATRASADO</v>
      </c>
    </row>
    <row r="181" spans="2:11" s="60" customFormat="1" ht="24.75">
      <c r="B181" s="7">
        <v>40999</v>
      </c>
      <c r="C181" s="13">
        <v>100008940</v>
      </c>
      <c r="D181" s="10" t="s">
        <v>136</v>
      </c>
      <c r="E181" s="16" t="s">
        <v>451</v>
      </c>
      <c r="F181" s="57">
        <v>2311</v>
      </c>
      <c r="G181" s="29">
        <v>43500</v>
      </c>
      <c r="H181" s="24">
        <v>40999</v>
      </c>
      <c r="I181" s="100">
        <f t="shared" si="9"/>
        <v>0</v>
      </c>
      <c r="J181" s="100">
        <f t="shared" si="10"/>
        <v>43500</v>
      </c>
      <c r="K181" s="125" t="str">
        <f t="shared" si="11"/>
        <v>ATRASADO</v>
      </c>
    </row>
    <row r="182" spans="2:11" s="60" customFormat="1" ht="24.75">
      <c r="B182" s="7">
        <v>41029</v>
      </c>
      <c r="C182" s="13">
        <v>100008949</v>
      </c>
      <c r="D182" s="10" t="s">
        <v>136</v>
      </c>
      <c r="E182" s="16" t="s">
        <v>451</v>
      </c>
      <c r="F182" s="57">
        <v>2311</v>
      </c>
      <c r="G182" s="29">
        <v>34800</v>
      </c>
      <c r="H182" s="24">
        <v>41029</v>
      </c>
      <c r="I182" s="100">
        <f t="shared" si="9"/>
        <v>0</v>
      </c>
      <c r="J182" s="100">
        <f t="shared" si="10"/>
        <v>34800</v>
      </c>
      <c r="K182" s="125" t="str">
        <f t="shared" si="11"/>
        <v>ATRASADO</v>
      </c>
    </row>
    <row r="183" spans="2:11" ht="24.75">
      <c r="B183" s="7">
        <v>41059</v>
      </c>
      <c r="C183" s="13">
        <v>100008967</v>
      </c>
      <c r="D183" s="10" t="s">
        <v>136</v>
      </c>
      <c r="E183" s="16" t="s">
        <v>451</v>
      </c>
      <c r="F183" s="57">
        <v>2311</v>
      </c>
      <c r="G183" s="29">
        <v>45675</v>
      </c>
      <c r="H183" s="24">
        <v>41059</v>
      </c>
      <c r="I183" s="100">
        <f t="shared" si="9"/>
        <v>0</v>
      </c>
      <c r="J183" s="100">
        <f t="shared" si="10"/>
        <v>45675</v>
      </c>
      <c r="K183" s="125" t="str">
        <f t="shared" si="11"/>
        <v>ATRASADO</v>
      </c>
    </row>
    <row r="184" spans="2:11" s="142" customFormat="1">
      <c r="B184" s="7"/>
      <c r="C184" s="13"/>
      <c r="D184" s="10"/>
      <c r="E184" s="16"/>
      <c r="F184" s="57"/>
      <c r="G184" s="29"/>
      <c r="H184" s="24"/>
      <c r="I184" s="100"/>
      <c r="J184" s="100"/>
      <c r="K184" s="125"/>
    </row>
    <row r="185" spans="2:11" s="78" customFormat="1">
      <c r="B185" s="7">
        <v>41850</v>
      </c>
      <c r="C185" s="14">
        <v>1500000003</v>
      </c>
      <c r="D185" s="10" t="s">
        <v>134</v>
      </c>
      <c r="E185" s="16" t="s">
        <v>6</v>
      </c>
      <c r="F185" s="57">
        <v>2254</v>
      </c>
      <c r="G185" s="29">
        <v>45000.01</v>
      </c>
      <c r="H185" s="7">
        <v>41850</v>
      </c>
      <c r="I185" s="100">
        <f>IF(G185&gt;0,0,"")</f>
        <v>0</v>
      </c>
      <c r="J185" s="100">
        <f>IF(I185=0,G185,"")</f>
        <v>45000.01</v>
      </c>
      <c r="K185" s="125" t="str">
        <f>IF(J185&gt;0,"ATRASADO","")</f>
        <v>ATRASADO</v>
      </c>
    </row>
    <row r="186" spans="2:11" s="165" customFormat="1">
      <c r="B186" s="7"/>
      <c r="C186" s="14"/>
      <c r="D186" s="10"/>
      <c r="E186" s="16"/>
      <c r="F186" s="57"/>
      <c r="G186" s="29"/>
      <c r="H186" s="7"/>
      <c r="I186" s="100"/>
      <c r="J186" s="100"/>
      <c r="K186" s="125"/>
    </row>
    <row r="187" spans="2:11" s="165" customFormat="1">
      <c r="B187" s="7">
        <v>44930</v>
      </c>
      <c r="C187" s="14" t="s">
        <v>1054</v>
      </c>
      <c r="D187" s="108" t="s">
        <v>1015</v>
      </c>
      <c r="E187" s="16" t="s">
        <v>999</v>
      </c>
      <c r="F187" s="57">
        <v>2242</v>
      </c>
      <c r="G187" s="29">
        <v>2534666.65</v>
      </c>
      <c r="H187" s="7">
        <v>44930</v>
      </c>
      <c r="I187" s="100">
        <f>IF(G187&gt;0,0,"")</f>
        <v>0</v>
      </c>
      <c r="J187" s="100">
        <f>IF(I187=0,G187,"")</f>
        <v>2534666.65</v>
      </c>
      <c r="K187" s="125" t="str">
        <f>IF(J187&gt;0,"ATRASADO","")</f>
        <v>ATRASADO</v>
      </c>
    </row>
    <row r="188" spans="2:11" s="168" customFormat="1">
      <c r="B188" s="7"/>
      <c r="C188" s="14"/>
      <c r="D188" s="108"/>
      <c r="E188" s="16"/>
      <c r="F188" s="57"/>
      <c r="G188" s="29"/>
      <c r="H188" s="7"/>
      <c r="I188" s="100"/>
      <c r="J188" s="100"/>
      <c r="K188" s="125"/>
    </row>
    <row r="189" spans="2:11" s="168" customFormat="1">
      <c r="B189" s="7">
        <v>44958</v>
      </c>
      <c r="C189" s="14" t="s">
        <v>760</v>
      </c>
      <c r="D189" s="108" t="s">
        <v>1113</v>
      </c>
      <c r="E189" s="16" t="s">
        <v>971</v>
      </c>
      <c r="F189" s="57">
        <v>2287</v>
      </c>
      <c r="G189" s="29">
        <v>336150</v>
      </c>
      <c r="H189" s="7">
        <v>44958</v>
      </c>
      <c r="I189" s="100">
        <f>IF(G189&gt;0,0,"")</f>
        <v>0</v>
      </c>
      <c r="J189" s="100">
        <f>IF(I189=0,G189,"")</f>
        <v>336150</v>
      </c>
      <c r="K189" s="125" t="str">
        <f>IF(J189&gt;0,"ATRASADO","")</f>
        <v>ATRASADO</v>
      </c>
    </row>
    <row r="190" spans="2:11" s="161" customFormat="1">
      <c r="B190" s="7"/>
      <c r="C190" s="14"/>
      <c r="D190" s="10"/>
      <c r="E190" s="16"/>
      <c r="F190" s="57"/>
      <c r="G190" s="29"/>
      <c r="H190" s="7"/>
      <c r="I190" s="100"/>
      <c r="J190" s="100"/>
      <c r="K190" s="125"/>
    </row>
    <row r="191" spans="2:11" s="161" customFormat="1">
      <c r="B191" s="7" t="s">
        <v>1055</v>
      </c>
      <c r="C191" s="14" t="s">
        <v>1056</v>
      </c>
      <c r="D191" s="10" t="s">
        <v>959</v>
      </c>
      <c r="E191" s="16" t="s">
        <v>789</v>
      </c>
      <c r="F191" s="57">
        <v>2272</v>
      </c>
      <c r="G191" s="29">
        <v>163668.47</v>
      </c>
      <c r="H191" s="7" t="s">
        <v>1055</v>
      </c>
      <c r="I191" s="100">
        <f>IF(G191&gt;0,0,"")</f>
        <v>0</v>
      </c>
      <c r="J191" s="100">
        <f>IF(I191=0,G191,"")</f>
        <v>163668.47</v>
      </c>
      <c r="K191" s="125" t="str">
        <f>IF(J191&gt;0,"ATRASADO","")</f>
        <v>ATRASADO</v>
      </c>
    </row>
    <row r="192" spans="2:11" s="164" customFormat="1">
      <c r="B192" s="7"/>
      <c r="C192" s="14"/>
      <c r="D192" s="10"/>
      <c r="E192" s="16"/>
      <c r="F192" s="57"/>
      <c r="G192" s="29"/>
      <c r="H192" s="7"/>
      <c r="I192" s="100"/>
      <c r="J192" s="100"/>
      <c r="K192" s="125"/>
    </row>
    <row r="193" spans="2:11" s="164" customFormat="1">
      <c r="B193" s="7" t="s">
        <v>1142</v>
      </c>
      <c r="C193" s="14" t="s">
        <v>1242</v>
      </c>
      <c r="D193" s="10" t="s">
        <v>1010</v>
      </c>
      <c r="E193" s="16" t="s">
        <v>1011</v>
      </c>
      <c r="F193" s="57">
        <v>2111</v>
      </c>
      <c r="G193" s="29">
        <v>593296.12</v>
      </c>
      <c r="H193" s="7">
        <v>45202</v>
      </c>
      <c r="I193" s="100">
        <f t="shared" ref="I193:I235" si="12">IF(G193&gt;0,0,"")</f>
        <v>0</v>
      </c>
      <c r="J193" s="100">
        <f t="shared" ref="J193:J235" si="13">IF(I193=0,G193,"")</f>
        <v>593296.12</v>
      </c>
      <c r="K193" s="125" t="s">
        <v>806</v>
      </c>
    </row>
    <row r="194" spans="2:11" s="92" customFormat="1">
      <c r="B194" s="7"/>
      <c r="C194" s="22"/>
      <c r="D194" s="10"/>
      <c r="E194" s="16"/>
      <c r="F194" s="57"/>
      <c r="G194" s="29"/>
      <c r="H194" s="7"/>
      <c r="I194" s="100" t="str">
        <f t="shared" si="12"/>
        <v/>
      </c>
      <c r="J194" s="100" t="str">
        <f t="shared" si="13"/>
        <v/>
      </c>
      <c r="K194" s="125"/>
    </row>
    <row r="195" spans="2:11">
      <c r="B195" s="7">
        <v>41458</v>
      </c>
      <c r="C195" s="13">
        <v>1500002020</v>
      </c>
      <c r="D195" s="10" t="s">
        <v>132</v>
      </c>
      <c r="E195" s="16" t="s">
        <v>133</v>
      </c>
      <c r="F195" s="57">
        <v>2253</v>
      </c>
      <c r="G195" s="29">
        <v>231.37</v>
      </c>
      <c r="H195" s="7">
        <v>41458</v>
      </c>
      <c r="I195" s="100">
        <f t="shared" si="12"/>
        <v>0</v>
      </c>
      <c r="J195" s="100">
        <f t="shared" si="13"/>
        <v>231.37</v>
      </c>
      <c r="K195" s="125" t="str">
        <f t="shared" ref="K195:K225" si="14">IF(J195&gt;0,"ATRASADO","")</f>
        <v>ATRASADO</v>
      </c>
    </row>
    <row r="196" spans="2:11">
      <c r="B196" s="7">
        <v>41461</v>
      </c>
      <c r="C196" s="13">
        <v>1500002027</v>
      </c>
      <c r="D196" s="10" t="s">
        <v>132</v>
      </c>
      <c r="E196" s="16" t="s">
        <v>133</v>
      </c>
      <c r="F196" s="57">
        <v>2253</v>
      </c>
      <c r="G196" s="29">
        <v>1020.7</v>
      </c>
      <c r="H196" s="7">
        <v>41461</v>
      </c>
      <c r="I196" s="100">
        <f t="shared" si="12"/>
        <v>0</v>
      </c>
      <c r="J196" s="100">
        <f t="shared" si="13"/>
        <v>1020.7</v>
      </c>
      <c r="K196" s="125" t="str">
        <f t="shared" si="14"/>
        <v>ATRASADO</v>
      </c>
    </row>
    <row r="197" spans="2:11">
      <c r="B197" s="7">
        <v>41484</v>
      </c>
      <c r="C197" s="13">
        <v>1500002059</v>
      </c>
      <c r="D197" s="10" t="s">
        <v>132</v>
      </c>
      <c r="E197" s="16" t="s">
        <v>133</v>
      </c>
      <c r="F197" s="57">
        <v>2253</v>
      </c>
      <c r="G197" s="29">
        <v>9002.8799999999992</v>
      </c>
      <c r="H197" s="7">
        <v>41484</v>
      </c>
      <c r="I197" s="100">
        <f t="shared" si="12"/>
        <v>0</v>
      </c>
      <c r="J197" s="100">
        <f t="shared" si="13"/>
        <v>9002.8799999999992</v>
      </c>
      <c r="K197" s="125" t="str">
        <f t="shared" si="14"/>
        <v>ATRASADO</v>
      </c>
    </row>
    <row r="198" spans="2:11">
      <c r="B198" s="7">
        <v>41540</v>
      </c>
      <c r="C198" s="13">
        <v>1500002127</v>
      </c>
      <c r="D198" s="10" t="s">
        <v>132</v>
      </c>
      <c r="E198" s="16" t="s">
        <v>133</v>
      </c>
      <c r="F198" s="57">
        <v>2253</v>
      </c>
      <c r="G198" s="29">
        <v>5865.28</v>
      </c>
      <c r="H198" s="7">
        <v>41540</v>
      </c>
      <c r="I198" s="100">
        <f t="shared" si="12"/>
        <v>0</v>
      </c>
      <c r="J198" s="100">
        <f t="shared" si="13"/>
        <v>5865.28</v>
      </c>
      <c r="K198" s="125" t="str">
        <f t="shared" si="14"/>
        <v>ATRASADO</v>
      </c>
    </row>
    <row r="199" spans="2:11">
      <c r="B199" s="7">
        <v>41550</v>
      </c>
      <c r="C199" s="13">
        <v>1500002138</v>
      </c>
      <c r="D199" s="10" t="s">
        <v>132</v>
      </c>
      <c r="E199" s="16" t="s">
        <v>133</v>
      </c>
      <c r="F199" s="57">
        <v>2253</v>
      </c>
      <c r="G199" s="29">
        <v>7664.17</v>
      </c>
      <c r="H199" s="7">
        <v>41550</v>
      </c>
      <c r="I199" s="100">
        <f t="shared" si="12"/>
        <v>0</v>
      </c>
      <c r="J199" s="100">
        <f t="shared" si="13"/>
        <v>7664.17</v>
      </c>
      <c r="K199" s="125" t="str">
        <f t="shared" si="14"/>
        <v>ATRASADO</v>
      </c>
    </row>
    <row r="200" spans="2:11">
      <c r="B200" s="7">
        <v>41597</v>
      </c>
      <c r="C200" s="13">
        <v>1500002185</v>
      </c>
      <c r="D200" s="10" t="s">
        <v>132</v>
      </c>
      <c r="E200" s="16" t="s">
        <v>133</v>
      </c>
      <c r="F200" s="57">
        <v>2253</v>
      </c>
      <c r="G200" s="29">
        <v>21720.26</v>
      </c>
      <c r="H200" s="7">
        <v>41597</v>
      </c>
      <c r="I200" s="100">
        <f t="shared" si="12"/>
        <v>0</v>
      </c>
      <c r="J200" s="100">
        <f t="shared" si="13"/>
        <v>21720.26</v>
      </c>
      <c r="K200" s="125" t="str">
        <f t="shared" si="14"/>
        <v>ATRASADO</v>
      </c>
    </row>
    <row r="201" spans="2:11">
      <c r="B201" s="7">
        <v>41597</v>
      </c>
      <c r="C201" s="13">
        <v>1500002186</v>
      </c>
      <c r="D201" s="10" t="s">
        <v>132</v>
      </c>
      <c r="E201" s="16" t="s">
        <v>133</v>
      </c>
      <c r="F201" s="57">
        <v>2253</v>
      </c>
      <c r="G201" s="29">
        <v>433.65</v>
      </c>
      <c r="H201" s="7">
        <v>41597</v>
      </c>
      <c r="I201" s="100">
        <f t="shared" si="12"/>
        <v>0</v>
      </c>
      <c r="J201" s="100">
        <f t="shared" si="13"/>
        <v>433.65</v>
      </c>
      <c r="K201" s="125" t="str">
        <f t="shared" si="14"/>
        <v>ATRASADO</v>
      </c>
    </row>
    <row r="202" spans="2:11">
      <c r="B202" s="7">
        <v>41599</v>
      </c>
      <c r="C202" s="13">
        <v>1500002189</v>
      </c>
      <c r="D202" s="10" t="s">
        <v>132</v>
      </c>
      <c r="E202" s="16" t="s">
        <v>133</v>
      </c>
      <c r="F202" s="57">
        <v>2253</v>
      </c>
      <c r="G202" s="29">
        <v>10372.200000000001</v>
      </c>
      <c r="H202" s="7">
        <v>41599</v>
      </c>
      <c r="I202" s="100">
        <f t="shared" si="12"/>
        <v>0</v>
      </c>
      <c r="J202" s="100">
        <f t="shared" si="13"/>
        <v>10372.200000000001</v>
      </c>
      <c r="K202" s="125" t="str">
        <f t="shared" si="14"/>
        <v>ATRASADO</v>
      </c>
    </row>
    <row r="203" spans="2:11">
      <c r="B203" s="7">
        <v>41597</v>
      </c>
      <c r="C203" s="13">
        <v>1500002190</v>
      </c>
      <c r="D203" s="10" t="s">
        <v>132</v>
      </c>
      <c r="E203" s="16" t="s">
        <v>133</v>
      </c>
      <c r="F203" s="57">
        <v>2253</v>
      </c>
      <c r="G203" s="29">
        <v>8365.17</v>
      </c>
      <c r="H203" s="7">
        <v>41597</v>
      </c>
      <c r="I203" s="100">
        <f t="shared" si="12"/>
        <v>0</v>
      </c>
      <c r="J203" s="100">
        <f t="shared" si="13"/>
        <v>8365.17</v>
      </c>
      <c r="K203" s="125" t="str">
        <f t="shared" si="14"/>
        <v>ATRASADO</v>
      </c>
    </row>
    <row r="204" spans="2:11">
      <c r="B204" s="7">
        <v>41600</v>
      </c>
      <c r="C204" s="13">
        <v>1500002191</v>
      </c>
      <c r="D204" s="10" t="s">
        <v>132</v>
      </c>
      <c r="E204" s="16" t="s">
        <v>133</v>
      </c>
      <c r="F204" s="57">
        <v>2253</v>
      </c>
      <c r="G204" s="29">
        <v>9530.86</v>
      </c>
      <c r="H204" s="7">
        <v>41600</v>
      </c>
      <c r="I204" s="100">
        <f t="shared" si="12"/>
        <v>0</v>
      </c>
      <c r="J204" s="100">
        <f t="shared" si="13"/>
        <v>9530.86</v>
      </c>
      <c r="K204" s="125" t="str">
        <f t="shared" si="14"/>
        <v>ATRASADO</v>
      </c>
    </row>
    <row r="205" spans="2:11">
      <c r="B205" s="7">
        <v>41600</v>
      </c>
      <c r="C205" s="13">
        <v>1500002192</v>
      </c>
      <c r="D205" s="10" t="s">
        <v>132</v>
      </c>
      <c r="E205" s="16" t="s">
        <v>133</v>
      </c>
      <c r="F205" s="57">
        <v>2253</v>
      </c>
      <c r="G205" s="29">
        <v>6957.21</v>
      </c>
      <c r="H205" s="7">
        <v>41600</v>
      </c>
      <c r="I205" s="100">
        <f t="shared" si="12"/>
        <v>0</v>
      </c>
      <c r="J205" s="100">
        <f t="shared" si="13"/>
        <v>6957.21</v>
      </c>
      <c r="K205" s="125" t="str">
        <f t="shared" si="14"/>
        <v>ATRASADO</v>
      </c>
    </row>
    <row r="206" spans="2:11">
      <c r="B206" s="7">
        <v>41676</v>
      </c>
      <c r="C206" s="13">
        <v>1500002251</v>
      </c>
      <c r="D206" s="10" t="s">
        <v>132</v>
      </c>
      <c r="E206" s="16" t="s">
        <v>133</v>
      </c>
      <c r="F206" s="57">
        <v>2253</v>
      </c>
      <c r="G206" s="29">
        <v>4272.21</v>
      </c>
      <c r="H206" s="7">
        <v>41676</v>
      </c>
      <c r="I206" s="100">
        <f t="shared" si="12"/>
        <v>0</v>
      </c>
      <c r="J206" s="100">
        <f t="shared" si="13"/>
        <v>4272.21</v>
      </c>
      <c r="K206" s="125" t="str">
        <f t="shared" si="14"/>
        <v>ATRASADO</v>
      </c>
    </row>
    <row r="207" spans="2:11">
      <c r="B207" s="7">
        <v>41694</v>
      </c>
      <c r="C207" s="13">
        <v>1500002277</v>
      </c>
      <c r="D207" s="10" t="s">
        <v>132</v>
      </c>
      <c r="E207" s="16" t="s">
        <v>133</v>
      </c>
      <c r="F207" s="57">
        <v>2253</v>
      </c>
      <c r="G207" s="29">
        <v>3283.35</v>
      </c>
      <c r="H207" s="7">
        <v>41694</v>
      </c>
      <c r="I207" s="100">
        <f t="shared" si="12"/>
        <v>0</v>
      </c>
      <c r="J207" s="100">
        <f t="shared" si="13"/>
        <v>3283.35</v>
      </c>
      <c r="K207" s="125" t="str">
        <f t="shared" si="14"/>
        <v>ATRASADO</v>
      </c>
    </row>
    <row r="208" spans="2:11">
      <c r="B208" s="7">
        <v>41696</v>
      </c>
      <c r="C208" s="13">
        <v>1500002280</v>
      </c>
      <c r="D208" s="10" t="s">
        <v>132</v>
      </c>
      <c r="E208" s="16" t="s">
        <v>133</v>
      </c>
      <c r="F208" s="57">
        <v>2253</v>
      </c>
      <c r="G208" s="29">
        <v>6844</v>
      </c>
      <c r="H208" s="7">
        <v>41696</v>
      </c>
      <c r="I208" s="100">
        <f t="shared" si="12"/>
        <v>0</v>
      </c>
      <c r="J208" s="100">
        <f t="shared" si="13"/>
        <v>6844</v>
      </c>
      <c r="K208" s="125" t="str">
        <f t="shared" si="14"/>
        <v>ATRASADO</v>
      </c>
    </row>
    <row r="209" spans="2:11">
      <c r="B209" s="7">
        <v>41750</v>
      </c>
      <c r="C209" s="13">
        <v>1500002337</v>
      </c>
      <c r="D209" s="10" t="s">
        <v>132</v>
      </c>
      <c r="E209" s="16" t="s">
        <v>133</v>
      </c>
      <c r="F209" s="57">
        <v>2253</v>
      </c>
      <c r="G209" s="29">
        <v>1422.51</v>
      </c>
      <c r="H209" s="7">
        <v>41750</v>
      </c>
      <c r="I209" s="100">
        <f t="shared" si="12"/>
        <v>0</v>
      </c>
      <c r="J209" s="100">
        <f t="shared" si="13"/>
        <v>1422.51</v>
      </c>
      <c r="K209" s="125" t="str">
        <f t="shared" si="14"/>
        <v>ATRASADO</v>
      </c>
    </row>
    <row r="210" spans="2:11">
      <c r="B210" s="7">
        <v>41752</v>
      </c>
      <c r="C210" s="13">
        <v>1500002343</v>
      </c>
      <c r="D210" s="10" t="s">
        <v>132</v>
      </c>
      <c r="E210" s="16" t="s">
        <v>133</v>
      </c>
      <c r="F210" s="57">
        <v>2253</v>
      </c>
      <c r="G210" s="29">
        <v>3283.35</v>
      </c>
      <c r="H210" s="7">
        <v>41752</v>
      </c>
      <c r="I210" s="100">
        <f t="shared" si="12"/>
        <v>0</v>
      </c>
      <c r="J210" s="100">
        <f t="shared" si="13"/>
        <v>3283.35</v>
      </c>
      <c r="K210" s="125" t="str">
        <f t="shared" si="14"/>
        <v>ATRASADO</v>
      </c>
    </row>
    <row r="211" spans="2:11">
      <c r="B211" s="7">
        <v>41772</v>
      </c>
      <c r="C211" s="13">
        <v>1500002366</v>
      </c>
      <c r="D211" s="10" t="s">
        <v>132</v>
      </c>
      <c r="E211" s="16" t="s">
        <v>133</v>
      </c>
      <c r="F211" s="57">
        <v>2253</v>
      </c>
      <c r="G211" s="29">
        <v>260880.3</v>
      </c>
      <c r="H211" s="7">
        <v>41772</v>
      </c>
      <c r="I211" s="100">
        <f t="shared" si="12"/>
        <v>0</v>
      </c>
      <c r="J211" s="100">
        <f t="shared" si="13"/>
        <v>260880.3</v>
      </c>
      <c r="K211" s="125" t="str">
        <f t="shared" si="14"/>
        <v>ATRASADO</v>
      </c>
    </row>
    <row r="212" spans="2:11">
      <c r="B212" s="7">
        <v>41801</v>
      </c>
      <c r="C212" s="13">
        <v>1500002397</v>
      </c>
      <c r="D212" s="10" t="s">
        <v>132</v>
      </c>
      <c r="E212" s="16" t="s">
        <v>133</v>
      </c>
      <c r="F212" s="57">
        <v>2253</v>
      </c>
      <c r="G212" s="29">
        <v>261542.28</v>
      </c>
      <c r="H212" s="7">
        <v>41801</v>
      </c>
      <c r="I212" s="100">
        <f t="shared" si="12"/>
        <v>0</v>
      </c>
      <c r="J212" s="100">
        <f t="shared" si="13"/>
        <v>261542.28</v>
      </c>
      <c r="K212" s="125" t="str">
        <f t="shared" si="14"/>
        <v>ATRASADO</v>
      </c>
    </row>
    <row r="213" spans="2:11">
      <c r="B213" s="7">
        <v>41832</v>
      </c>
      <c r="C213" s="13">
        <v>1500002420</v>
      </c>
      <c r="D213" s="10" t="s">
        <v>132</v>
      </c>
      <c r="E213" s="16" t="s">
        <v>133</v>
      </c>
      <c r="F213" s="57">
        <v>2253</v>
      </c>
      <c r="G213" s="29">
        <v>262685.7</v>
      </c>
      <c r="H213" s="7">
        <v>41832</v>
      </c>
      <c r="I213" s="100">
        <f t="shared" si="12"/>
        <v>0</v>
      </c>
      <c r="J213" s="100">
        <f t="shared" si="13"/>
        <v>262685.7</v>
      </c>
      <c r="K213" s="125" t="str">
        <f t="shared" si="14"/>
        <v>ATRASADO</v>
      </c>
    </row>
    <row r="214" spans="2:11">
      <c r="B214" s="7">
        <v>41870</v>
      </c>
      <c r="C214" s="13">
        <v>1500002454</v>
      </c>
      <c r="D214" s="10" t="s">
        <v>132</v>
      </c>
      <c r="E214" s="16" t="s">
        <v>133</v>
      </c>
      <c r="F214" s="57">
        <v>2253</v>
      </c>
      <c r="G214" s="29">
        <v>261662.64</v>
      </c>
      <c r="H214" s="7">
        <v>41870</v>
      </c>
      <c r="I214" s="100">
        <f t="shared" si="12"/>
        <v>0</v>
      </c>
      <c r="J214" s="100">
        <f t="shared" si="13"/>
        <v>261662.64</v>
      </c>
      <c r="K214" s="125" t="str">
        <f t="shared" si="14"/>
        <v>ATRASADO</v>
      </c>
    </row>
    <row r="215" spans="2:11">
      <c r="B215" s="7">
        <v>41901</v>
      </c>
      <c r="C215" s="13">
        <v>1500002486</v>
      </c>
      <c r="D215" s="10" t="s">
        <v>132</v>
      </c>
      <c r="E215" s="16" t="s">
        <v>133</v>
      </c>
      <c r="F215" s="57">
        <v>2253</v>
      </c>
      <c r="G215" s="29">
        <v>262685.7</v>
      </c>
      <c r="H215" s="7">
        <v>41901</v>
      </c>
      <c r="I215" s="100">
        <f t="shared" si="12"/>
        <v>0</v>
      </c>
      <c r="J215" s="100">
        <f t="shared" si="13"/>
        <v>262685.7</v>
      </c>
      <c r="K215" s="125" t="str">
        <f t="shared" si="14"/>
        <v>ATRASADO</v>
      </c>
    </row>
    <row r="216" spans="2:11">
      <c r="B216" s="7">
        <v>41928</v>
      </c>
      <c r="C216" s="13">
        <v>1500002520</v>
      </c>
      <c r="D216" s="10" t="s">
        <v>132</v>
      </c>
      <c r="E216" s="16" t="s">
        <v>133</v>
      </c>
      <c r="F216" s="57">
        <v>2253</v>
      </c>
      <c r="G216" s="29">
        <v>263949.48</v>
      </c>
      <c r="H216" s="7">
        <v>41928</v>
      </c>
      <c r="I216" s="100">
        <f t="shared" si="12"/>
        <v>0</v>
      </c>
      <c r="J216" s="100">
        <f t="shared" si="13"/>
        <v>263949.48</v>
      </c>
      <c r="K216" s="125" t="str">
        <f t="shared" si="14"/>
        <v>ATRASADO</v>
      </c>
    </row>
    <row r="217" spans="2:11">
      <c r="B217" s="7">
        <v>41961</v>
      </c>
      <c r="C217" s="13">
        <v>1500002556</v>
      </c>
      <c r="D217" s="10" t="s">
        <v>132</v>
      </c>
      <c r="E217" s="16" t="s">
        <v>133</v>
      </c>
      <c r="F217" s="57">
        <v>2253</v>
      </c>
      <c r="G217" s="29">
        <v>265694.7</v>
      </c>
      <c r="H217" s="7">
        <v>41961</v>
      </c>
      <c r="I217" s="100">
        <f t="shared" si="12"/>
        <v>0</v>
      </c>
      <c r="J217" s="100">
        <f t="shared" si="13"/>
        <v>265694.7</v>
      </c>
      <c r="K217" s="125" t="str">
        <f t="shared" si="14"/>
        <v>ATRASADO</v>
      </c>
    </row>
    <row r="218" spans="2:11">
      <c r="B218" s="7">
        <v>41985</v>
      </c>
      <c r="C218" s="13">
        <v>1500002581</v>
      </c>
      <c r="D218" s="10" t="s">
        <v>132</v>
      </c>
      <c r="E218" s="16" t="s">
        <v>133</v>
      </c>
      <c r="F218" s="57">
        <v>2253</v>
      </c>
      <c r="G218" s="29">
        <v>265995.59999999998</v>
      </c>
      <c r="H218" s="7">
        <v>41985</v>
      </c>
      <c r="I218" s="100">
        <f t="shared" si="12"/>
        <v>0</v>
      </c>
      <c r="J218" s="100">
        <f t="shared" si="13"/>
        <v>265995.59999999998</v>
      </c>
      <c r="K218" s="125" t="str">
        <f t="shared" si="14"/>
        <v>ATRASADO</v>
      </c>
    </row>
    <row r="219" spans="2:11">
      <c r="B219" s="7">
        <v>42023</v>
      </c>
      <c r="C219" s="13">
        <v>1500002607</v>
      </c>
      <c r="D219" s="10" t="s">
        <v>132</v>
      </c>
      <c r="E219" s="16" t="s">
        <v>133</v>
      </c>
      <c r="F219" s="57">
        <v>2253</v>
      </c>
      <c r="G219" s="29">
        <v>268342.62</v>
      </c>
      <c r="H219" s="7">
        <v>42023</v>
      </c>
      <c r="I219" s="100">
        <f t="shared" si="12"/>
        <v>0</v>
      </c>
      <c r="J219" s="100">
        <f t="shared" si="13"/>
        <v>268342.62</v>
      </c>
      <c r="K219" s="125" t="str">
        <f t="shared" si="14"/>
        <v>ATRASADO</v>
      </c>
    </row>
    <row r="220" spans="2:11">
      <c r="B220" s="7">
        <v>42046</v>
      </c>
      <c r="C220" s="13">
        <v>1500002630</v>
      </c>
      <c r="D220" s="10" t="s">
        <v>132</v>
      </c>
      <c r="E220" s="16" t="s">
        <v>133</v>
      </c>
      <c r="F220" s="57">
        <v>2253</v>
      </c>
      <c r="G220" s="29">
        <v>272013.59999999998</v>
      </c>
      <c r="H220" s="7">
        <v>42046</v>
      </c>
      <c r="I220" s="100">
        <f t="shared" si="12"/>
        <v>0</v>
      </c>
      <c r="J220" s="100">
        <f t="shared" si="13"/>
        <v>272013.59999999998</v>
      </c>
      <c r="K220" s="125" t="str">
        <f t="shared" si="14"/>
        <v>ATRASADO</v>
      </c>
    </row>
    <row r="221" spans="2:11">
      <c r="B221" s="7">
        <v>42074</v>
      </c>
      <c r="C221" s="13">
        <v>1500002656</v>
      </c>
      <c r="D221" s="10" t="s">
        <v>132</v>
      </c>
      <c r="E221" s="16" t="s">
        <v>133</v>
      </c>
      <c r="F221" s="57">
        <v>2253</v>
      </c>
      <c r="G221" s="29">
        <v>270208.2</v>
      </c>
      <c r="H221" s="7">
        <v>42074</v>
      </c>
      <c r="I221" s="100">
        <f t="shared" si="12"/>
        <v>0</v>
      </c>
      <c r="J221" s="100">
        <f t="shared" si="13"/>
        <v>270208.2</v>
      </c>
      <c r="K221" s="125" t="str">
        <f t="shared" si="14"/>
        <v>ATRASADO</v>
      </c>
    </row>
    <row r="222" spans="2:11">
      <c r="B222" s="7">
        <v>42108</v>
      </c>
      <c r="C222" s="13">
        <v>1500002693</v>
      </c>
      <c r="D222" s="10" t="s">
        <v>132</v>
      </c>
      <c r="E222" s="16" t="s">
        <v>133</v>
      </c>
      <c r="F222" s="57">
        <v>2253</v>
      </c>
      <c r="G222" s="29">
        <v>270509.09999999998</v>
      </c>
      <c r="H222" s="7">
        <v>42108</v>
      </c>
      <c r="I222" s="100">
        <f t="shared" si="12"/>
        <v>0</v>
      </c>
      <c r="J222" s="100">
        <f t="shared" si="13"/>
        <v>270509.09999999998</v>
      </c>
      <c r="K222" s="125" t="str">
        <f t="shared" si="14"/>
        <v>ATRASADO</v>
      </c>
    </row>
    <row r="223" spans="2:11">
      <c r="B223" s="7">
        <v>42226</v>
      </c>
      <c r="C223" s="13">
        <v>1500002842</v>
      </c>
      <c r="D223" s="10" t="s">
        <v>132</v>
      </c>
      <c r="E223" s="16" t="s">
        <v>133</v>
      </c>
      <c r="F223" s="57">
        <v>2253</v>
      </c>
      <c r="G223" s="29">
        <v>1086850.8</v>
      </c>
      <c r="H223" s="7">
        <v>42226</v>
      </c>
      <c r="I223" s="100">
        <f t="shared" si="12"/>
        <v>0</v>
      </c>
      <c r="J223" s="100">
        <f t="shared" si="13"/>
        <v>1086850.8</v>
      </c>
      <c r="K223" s="125" t="str">
        <f t="shared" si="14"/>
        <v>ATRASADO</v>
      </c>
    </row>
    <row r="224" spans="2:11">
      <c r="B224" s="7">
        <v>42257</v>
      </c>
      <c r="C224" s="13">
        <v>1500002876</v>
      </c>
      <c r="D224" s="10" t="s">
        <v>132</v>
      </c>
      <c r="E224" s="16" t="s">
        <v>133</v>
      </c>
      <c r="F224" s="57">
        <v>2253</v>
      </c>
      <c r="G224" s="29">
        <v>271833.06</v>
      </c>
      <c r="H224" s="7">
        <v>42257</v>
      </c>
      <c r="I224" s="100">
        <f t="shared" si="12"/>
        <v>0</v>
      </c>
      <c r="J224" s="100">
        <f t="shared" si="13"/>
        <v>271833.06</v>
      </c>
      <c r="K224" s="125" t="str">
        <f t="shared" si="14"/>
        <v>ATRASADO</v>
      </c>
    </row>
    <row r="225" spans="2:11">
      <c r="B225" s="7">
        <v>42402</v>
      </c>
      <c r="C225" s="13">
        <v>1500003025</v>
      </c>
      <c r="D225" s="10" t="s">
        <v>132</v>
      </c>
      <c r="E225" s="16" t="s">
        <v>133</v>
      </c>
      <c r="F225" s="57">
        <v>2253</v>
      </c>
      <c r="G225" s="29">
        <v>6608</v>
      </c>
      <c r="H225" s="7">
        <v>42402</v>
      </c>
      <c r="I225" s="100">
        <f t="shared" si="12"/>
        <v>0</v>
      </c>
      <c r="J225" s="100">
        <f t="shared" si="13"/>
        <v>6608</v>
      </c>
      <c r="K225" s="125" t="str">
        <f t="shared" si="14"/>
        <v>ATRASADO</v>
      </c>
    </row>
    <row r="226" spans="2:11" s="81" customFormat="1">
      <c r="B226" s="7"/>
      <c r="C226" s="13"/>
      <c r="D226" s="10"/>
      <c r="E226" s="16"/>
      <c r="F226" s="57"/>
      <c r="G226" s="29"/>
      <c r="H226" s="7"/>
      <c r="I226" s="100" t="str">
        <f t="shared" si="12"/>
        <v/>
      </c>
      <c r="J226" s="100" t="str">
        <f t="shared" si="13"/>
        <v/>
      </c>
      <c r="K226" s="125"/>
    </row>
    <row r="227" spans="2:11">
      <c r="B227" s="7">
        <v>43282</v>
      </c>
      <c r="C227" s="13" t="s">
        <v>580</v>
      </c>
      <c r="D227" s="10" t="s">
        <v>137</v>
      </c>
      <c r="E227" s="16" t="s">
        <v>104</v>
      </c>
      <c r="F227" s="57">
        <v>2317</v>
      </c>
      <c r="G227" s="29">
        <v>3041.44</v>
      </c>
      <c r="H227" s="7">
        <v>43282</v>
      </c>
      <c r="I227" s="100">
        <f t="shared" si="12"/>
        <v>0</v>
      </c>
      <c r="J227" s="100">
        <f t="shared" si="13"/>
        <v>3041.44</v>
      </c>
      <c r="K227" s="125" t="str">
        <f t="shared" ref="K227:K235" si="15">IF(J227&gt;0,"ATRASADO","")</f>
        <v>ATRASADO</v>
      </c>
    </row>
    <row r="228" spans="2:11">
      <c r="B228" s="7">
        <v>43282</v>
      </c>
      <c r="C228" s="13" t="s">
        <v>581</v>
      </c>
      <c r="D228" s="10" t="s">
        <v>137</v>
      </c>
      <c r="E228" s="16" t="s">
        <v>104</v>
      </c>
      <c r="F228" s="57">
        <v>2317</v>
      </c>
      <c r="G228" s="29">
        <v>77265</v>
      </c>
      <c r="H228" s="7">
        <v>43282</v>
      </c>
      <c r="I228" s="100">
        <f t="shared" si="12"/>
        <v>0</v>
      </c>
      <c r="J228" s="100">
        <f t="shared" si="13"/>
        <v>77265</v>
      </c>
      <c r="K228" s="125" t="str">
        <f t="shared" si="15"/>
        <v>ATRASADO</v>
      </c>
    </row>
    <row r="229" spans="2:11" s="81" customFormat="1">
      <c r="B229" s="7">
        <v>43287</v>
      </c>
      <c r="C229" s="13" t="s">
        <v>582</v>
      </c>
      <c r="D229" s="10" t="s">
        <v>137</v>
      </c>
      <c r="E229" s="16" t="s">
        <v>104</v>
      </c>
      <c r="F229" s="57">
        <v>2317</v>
      </c>
      <c r="G229" s="29">
        <v>85858</v>
      </c>
      <c r="H229" s="7">
        <v>43287</v>
      </c>
      <c r="I229" s="100">
        <f t="shared" si="12"/>
        <v>0</v>
      </c>
      <c r="J229" s="100">
        <f t="shared" si="13"/>
        <v>85858</v>
      </c>
      <c r="K229" s="125" t="str">
        <f t="shared" si="15"/>
        <v>ATRASADO</v>
      </c>
    </row>
    <row r="230" spans="2:11" s="88" customFormat="1">
      <c r="B230" s="7">
        <v>43589</v>
      </c>
      <c r="C230" s="13" t="s">
        <v>664</v>
      </c>
      <c r="D230" s="10" t="s">
        <v>137</v>
      </c>
      <c r="E230" s="16" t="s">
        <v>104</v>
      </c>
      <c r="F230" s="57">
        <v>2317</v>
      </c>
      <c r="G230" s="29">
        <v>98522</v>
      </c>
      <c r="H230" s="7">
        <v>43589</v>
      </c>
      <c r="I230" s="100">
        <f t="shared" si="12"/>
        <v>0</v>
      </c>
      <c r="J230" s="100">
        <f t="shared" si="13"/>
        <v>98522</v>
      </c>
      <c r="K230" s="125" t="str">
        <f t="shared" si="15"/>
        <v>ATRASADO</v>
      </c>
    </row>
    <row r="231" spans="2:11" s="90" customFormat="1">
      <c r="B231" s="7">
        <v>1139410</v>
      </c>
      <c r="C231" s="13" t="s">
        <v>688</v>
      </c>
      <c r="D231" s="10" t="s">
        <v>137</v>
      </c>
      <c r="E231" s="16" t="s">
        <v>104</v>
      </c>
      <c r="F231" s="57">
        <v>2317</v>
      </c>
      <c r="G231" s="29">
        <v>88219</v>
      </c>
      <c r="H231" s="7">
        <v>1139410</v>
      </c>
      <c r="I231" s="100">
        <f t="shared" si="12"/>
        <v>0</v>
      </c>
      <c r="J231" s="100">
        <f t="shared" si="13"/>
        <v>88219</v>
      </c>
      <c r="K231" s="125" t="str">
        <f t="shared" si="15"/>
        <v>ATRASADO</v>
      </c>
    </row>
    <row r="232" spans="2:11" s="90" customFormat="1">
      <c r="B232" s="7">
        <v>43651</v>
      </c>
      <c r="C232" s="91" t="s">
        <v>687</v>
      </c>
      <c r="D232" s="10" t="s">
        <v>137</v>
      </c>
      <c r="E232" s="16" t="s">
        <v>104</v>
      </c>
      <c r="F232" s="57">
        <v>2317</v>
      </c>
      <c r="G232" s="29">
        <v>97084</v>
      </c>
      <c r="H232" s="7">
        <v>43651</v>
      </c>
      <c r="I232" s="100">
        <f t="shared" si="12"/>
        <v>0</v>
      </c>
      <c r="J232" s="100">
        <f t="shared" si="13"/>
        <v>97084</v>
      </c>
      <c r="K232" s="125" t="str">
        <f t="shared" si="15"/>
        <v>ATRASADO</v>
      </c>
    </row>
    <row r="233" spans="2:11" s="90" customFormat="1">
      <c r="B233" s="7">
        <v>43683</v>
      </c>
      <c r="C233" s="91" t="s">
        <v>705</v>
      </c>
      <c r="D233" s="10" t="s">
        <v>137</v>
      </c>
      <c r="E233" s="16" t="s">
        <v>104</v>
      </c>
      <c r="F233" s="57">
        <v>2317</v>
      </c>
      <c r="G233" s="29">
        <v>86175</v>
      </c>
      <c r="H233" s="7">
        <v>43683</v>
      </c>
      <c r="I233" s="100">
        <f t="shared" si="12"/>
        <v>0</v>
      </c>
      <c r="J233" s="100">
        <f t="shared" si="13"/>
        <v>86175</v>
      </c>
      <c r="K233" s="125" t="str">
        <f t="shared" si="15"/>
        <v>ATRASADO</v>
      </c>
    </row>
    <row r="234" spans="2:11" s="90" customFormat="1">
      <c r="B234" s="7">
        <v>43744</v>
      </c>
      <c r="C234" s="91" t="s">
        <v>706</v>
      </c>
      <c r="D234" s="10" t="s">
        <v>137</v>
      </c>
      <c r="E234" s="16" t="s">
        <v>104</v>
      </c>
      <c r="F234" s="57">
        <v>2317</v>
      </c>
      <c r="G234" s="29">
        <v>99701</v>
      </c>
      <c r="H234" s="7">
        <v>43744</v>
      </c>
      <c r="I234" s="100">
        <f t="shared" si="12"/>
        <v>0</v>
      </c>
      <c r="J234" s="100">
        <f t="shared" si="13"/>
        <v>99701</v>
      </c>
      <c r="K234" s="125" t="str">
        <f t="shared" si="15"/>
        <v>ATRASADO</v>
      </c>
    </row>
    <row r="235" spans="2:11" s="74" customFormat="1">
      <c r="B235" s="7">
        <v>43714</v>
      </c>
      <c r="C235" s="91" t="s">
        <v>704</v>
      </c>
      <c r="D235" s="10" t="s">
        <v>137</v>
      </c>
      <c r="E235" s="16" t="s">
        <v>104</v>
      </c>
      <c r="F235" s="57">
        <v>2317</v>
      </c>
      <c r="G235" s="29">
        <v>103860</v>
      </c>
      <c r="H235" s="7">
        <v>43683</v>
      </c>
      <c r="I235" s="100">
        <f t="shared" si="12"/>
        <v>0</v>
      </c>
      <c r="J235" s="100">
        <f t="shared" si="13"/>
        <v>103860</v>
      </c>
      <c r="K235" s="125" t="str">
        <f t="shared" si="15"/>
        <v>ATRASADO</v>
      </c>
    </row>
    <row r="236" spans="2:11" s="124" customFormat="1">
      <c r="B236" s="7"/>
      <c r="C236" s="14"/>
      <c r="D236" s="10"/>
      <c r="E236" s="16"/>
      <c r="F236" s="57"/>
      <c r="G236" s="29"/>
      <c r="H236" s="7"/>
      <c r="I236" s="100"/>
      <c r="J236" s="100"/>
      <c r="K236" s="125"/>
    </row>
    <row r="237" spans="2:11" s="74" customFormat="1" ht="24.75">
      <c r="B237" s="7">
        <v>41433</v>
      </c>
      <c r="C237" s="13">
        <v>102631268</v>
      </c>
      <c r="D237" s="10" t="s">
        <v>103</v>
      </c>
      <c r="E237" s="16" t="s">
        <v>104</v>
      </c>
      <c r="F237" s="57">
        <v>2217</v>
      </c>
      <c r="G237" s="29">
        <v>1194</v>
      </c>
      <c r="H237" s="7">
        <v>41433</v>
      </c>
      <c r="I237" s="100">
        <f t="shared" ref="I237:I300" si="16">IF(G237&gt;0,0,"")</f>
        <v>0</v>
      </c>
      <c r="J237" s="100">
        <f t="shared" ref="J237:J300" si="17">IF(I237=0,G237,"")</f>
        <v>1194</v>
      </c>
      <c r="K237" s="125" t="str">
        <f t="shared" ref="K237:K300" si="18">IF(J237&gt;0,"ATRASADO","")</f>
        <v>ATRASADO</v>
      </c>
    </row>
    <row r="238" spans="2:11" s="74" customFormat="1" ht="24.75">
      <c r="B238" s="7">
        <v>42243</v>
      </c>
      <c r="C238" s="14">
        <v>104372721</v>
      </c>
      <c r="D238" s="10" t="s">
        <v>103</v>
      </c>
      <c r="E238" s="16" t="s">
        <v>104</v>
      </c>
      <c r="F238" s="57">
        <v>2217</v>
      </c>
      <c r="G238" s="29">
        <v>5187</v>
      </c>
      <c r="H238" s="7">
        <v>42243</v>
      </c>
      <c r="I238" s="100">
        <f t="shared" si="16"/>
        <v>0</v>
      </c>
      <c r="J238" s="100">
        <f t="shared" si="17"/>
        <v>5187</v>
      </c>
      <c r="K238" s="125" t="str">
        <f t="shared" si="18"/>
        <v>ATRASADO</v>
      </c>
    </row>
    <row r="239" spans="2:11" s="78" customFormat="1" ht="24.75">
      <c r="B239" s="7">
        <v>41922</v>
      </c>
      <c r="C239" s="13">
        <v>150010739</v>
      </c>
      <c r="D239" s="10" t="s">
        <v>103</v>
      </c>
      <c r="E239" s="16" t="s">
        <v>104</v>
      </c>
      <c r="F239" s="57">
        <v>2217</v>
      </c>
      <c r="G239" s="29">
        <v>288</v>
      </c>
      <c r="H239" s="7">
        <v>41922</v>
      </c>
      <c r="I239" s="100">
        <f t="shared" si="16"/>
        <v>0</v>
      </c>
      <c r="J239" s="100">
        <f t="shared" si="17"/>
        <v>288</v>
      </c>
      <c r="K239" s="125" t="str">
        <f t="shared" si="18"/>
        <v>ATRASADO</v>
      </c>
    </row>
    <row r="240" spans="2:11" s="74" customFormat="1" ht="24.75">
      <c r="B240" s="7">
        <v>42055</v>
      </c>
      <c r="C240" s="14">
        <v>150066661</v>
      </c>
      <c r="D240" s="10" t="s">
        <v>103</v>
      </c>
      <c r="E240" s="16" t="s">
        <v>104</v>
      </c>
      <c r="F240" s="57">
        <v>2217</v>
      </c>
      <c r="G240" s="29">
        <v>1500</v>
      </c>
      <c r="H240" s="7">
        <v>42055</v>
      </c>
      <c r="I240" s="100">
        <f t="shared" si="16"/>
        <v>0</v>
      </c>
      <c r="J240" s="100">
        <f t="shared" si="17"/>
        <v>1500</v>
      </c>
      <c r="K240" s="125" t="str">
        <f t="shared" si="18"/>
        <v>ATRASADO</v>
      </c>
    </row>
    <row r="241" spans="2:11" s="79" customFormat="1" ht="24.75">
      <c r="B241" s="7">
        <v>41455</v>
      </c>
      <c r="C241" s="13">
        <v>150082302</v>
      </c>
      <c r="D241" s="10" t="s">
        <v>103</v>
      </c>
      <c r="E241" s="16" t="s">
        <v>104</v>
      </c>
      <c r="F241" s="57">
        <v>2217</v>
      </c>
      <c r="G241" s="29">
        <v>720</v>
      </c>
      <c r="H241" s="7">
        <v>41455</v>
      </c>
      <c r="I241" s="100">
        <f t="shared" si="16"/>
        <v>0</v>
      </c>
      <c r="J241" s="100">
        <f t="shared" si="17"/>
        <v>720</v>
      </c>
      <c r="K241" s="125" t="str">
        <f t="shared" si="18"/>
        <v>ATRASADO</v>
      </c>
    </row>
    <row r="242" spans="2:11" s="79" customFormat="1" ht="24.75">
      <c r="B242" s="7">
        <v>41455</v>
      </c>
      <c r="C242" s="13">
        <v>150082463</v>
      </c>
      <c r="D242" s="10" t="s">
        <v>103</v>
      </c>
      <c r="E242" s="16" t="s">
        <v>104</v>
      </c>
      <c r="F242" s="57">
        <v>2217</v>
      </c>
      <c r="G242" s="29">
        <v>12840</v>
      </c>
      <c r="H242" s="7">
        <v>41455</v>
      </c>
      <c r="I242" s="100">
        <f t="shared" si="16"/>
        <v>0</v>
      </c>
      <c r="J242" s="100">
        <f t="shared" si="17"/>
        <v>12840</v>
      </c>
      <c r="K242" s="125" t="str">
        <f t="shared" si="18"/>
        <v>ATRASADO</v>
      </c>
    </row>
    <row r="243" spans="2:11" s="74" customFormat="1" ht="24.75">
      <c r="B243" s="7">
        <v>41455</v>
      </c>
      <c r="C243" s="13">
        <v>150082477</v>
      </c>
      <c r="D243" s="10" t="s">
        <v>103</v>
      </c>
      <c r="E243" s="16" t="s">
        <v>104</v>
      </c>
      <c r="F243" s="57">
        <v>2217</v>
      </c>
      <c r="G243" s="29">
        <v>288</v>
      </c>
      <c r="H243" s="7">
        <v>41455</v>
      </c>
      <c r="I243" s="100">
        <f t="shared" si="16"/>
        <v>0</v>
      </c>
      <c r="J243" s="100">
        <f t="shared" si="17"/>
        <v>288</v>
      </c>
      <c r="K243" s="125" t="str">
        <f t="shared" si="18"/>
        <v>ATRASADO</v>
      </c>
    </row>
    <row r="244" spans="2:11" s="78" customFormat="1" ht="24.75">
      <c r="B244" s="7">
        <v>41455</v>
      </c>
      <c r="C244" s="13">
        <v>150082526</v>
      </c>
      <c r="D244" s="10" t="s">
        <v>103</v>
      </c>
      <c r="E244" s="16" t="s">
        <v>104</v>
      </c>
      <c r="F244" s="57">
        <v>2217</v>
      </c>
      <c r="G244" s="29">
        <v>1500</v>
      </c>
      <c r="H244" s="7">
        <v>41455</v>
      </c>
      <c r="I244" s="100">
        <f t="shared" si="16"/>
        <v>0</v>
      </c>
      <c r="J244" s="100">
        <f t="shared" si="17"/>
        <v>1500</v>
      </c>
      <c r="K244" s="125" t="str">
        <f t="shared" si="18"/>
        <v>ATRASADO</v>
      </c>
    </row>
    <row r="245" spans="2:11" s="78" customFormat="1" ht="24.75">
      <c r="B245" s="7">
        <v>41440</v>
      </c>
      <c r="C245" s="13">
        <v>1500068313</v>
      </c>
      <c r="D245" s="10" t="s">
        <v>103</v>
      </c>
      <c r="E245" s="16" t="s">
        <v>104</v>
      </c>
      <c r="F245" s="57">
        <v>2217</v>
      </c>
      <c r="G245" s="29">
        <v>720</v>
      </c>
      <c r="H245" s="7">
        <v>41440</v>
      </c>
      <c r="I245" s="100">
        <f t="shared" si="16"/>
        <v>0</v>
      </c>
      <c r="J245" s="100">
        <f t="shared" si="17"/>
        <v>720</v>
      </c>
      <c r="K245" s="125" t="str">
        <f t="shared" si="18"/>
        <v>ATRASADO</v>
      </c>
    </row>
    <row r="246" spans="2:11" s="79" customFormat="1" ht="24.75">
      <c r="B246" s="7">
        <v>41737</v>
      </c>
      <c r="C246" s="13">
        <v>1500093756</v>
      </c>
      <c r="D246" s="10" t="s">
        <v>103</v>
      </c>
      <c r="E246" s="16" t="s">
        <v>104</v>
      </c>
      <c r="F246" s="57">
        <v>2217</v>
      </c>
      <c r="G246" s="29">
        <v>1524</v>
      </c>
      <c r="H246" s="7">
        <v>41737</v>
      </c>
      <c r="I246" s="100">
        <f t="shared" si="16"/>
        <v>0</v>
      </c>
      <c r="J246" s="100">
        <f t="shared" si="17"/>
        <v>1524</v>
      </c>
      <c r="K246" s="125" t="str">
        <f t="shared" si="18"/>
        <v>ATRASADO</v>
      </c>
    </row>
    <row r="247" spans="2:11" s="81" customFormat="1" ht="24.75">
      <c r="B247" s="7">
        <v>41744</v>
      </c>
      <c r="C247" s="13">
        <v>1500094317</v>
      </c>
      <c r="D247" s="10" t="s">
        <v>103</v>
      </c>
      <c r="E247" s="16" t="s">
        <v>104</v>
      </c>
      <c r="F247" s="57">
        <v>2217</v>
      </c>
      <c r="G247" s="29">
        <v>720</v>
      </c>
      <c r="H247" s="7">
        <v>41744</v>
      </c>
      <c r="I247" s="100">
        <f t="shared" si="16"/>
        <v>0</v>
      </c>
      <c r="J247" s="100">
        <f t="shared" si="17"/>
        <v>720</v>
      </c>
      <c r="K247" s="125" t="str">
        <f t="shared" si="18"/>
        <v>ATRASADO</v>
      </c>
    </row>
    <row r="248" spans="2:11" s="79" customFormat="1" ht="24.75">
      <c r="B248" s="7">
        <v>41750</v>
      </c>
      <c r="C248" s="13">
        <v>1500094503</v>
      </c>
      <c r="D248" s="10" t="s">
        <v>103</v>
      </c>
      <c r="E248" s="16" t="s">
        <v>104</v>
      </c>
      <c r="F248" s="57">
        <v>2217</v>
      </c>
      <c r="G248" s="29">
        <v>288</v>
      </c>
      <c r="H248" s="7">
        <v>41750</v>
      </c>
      <c r="I248" s="100">
        <f t="shared" si="16"/>
        <v>0</v>
      </c>
      <c r="J248" s="100">
        <f t="shared" si="17"/>
        <v>288</v>
      </c>
      <c r="K248" s="125" t="str">
        <f t="shared" si="18"/>
        <v>ATRASADO</v>
      </c>
    </row>
    <row r="249" spans="2:11" s="78" customFormat="1" ht="24.75">
      <c r="B249" s="7">
        <v>41750</v>
      </c>
      <c r="C249" s="13">
        <v>1500094522</v>
      </c>
      <c r="D249" s="10" t="s">
        <v>103</v>
      </c>
      <c r="E249" s="16" t="s">
        <v>104</v>
      </c>
      <c r="F249" s="57">
        <v>2217</v>
      </c>
      <c r="G249" s="29">
        <v>12840</v>
      </c>
      <c r="H249" s="7">
        <v>41750</v>
      </c>
      <c r="I249" s="100">
        <f t="shared" si="16"/>
        <v>0</v>
      </c>
      <c r="J249" s="100">
        <f t="shared" si="17"/>
        <v>12840</v>
      </c>
      <c r="K249" s="125" t="str">
        <f t="shared" si="18"/>
        <v>ATRASADO</v>
      </c>
    </row>
    <row r="250" spans="2:11" ht="24.75">
      <c r="B250" s="7">
        <v>42104</v>
      </c>
      <c r="C250" s="14">
        <v>1500108307</v>
      </c>
      <c r="D250" s="10" t="s">
        <v>103</v>
      </c>
      <c r="E250" s="16" t="s">
        <v>104</v>
      </c>
      <c r="F250" s="57">
        <v>2217</v>
      </c>
      <c r="G250" s="29">
        <v>1689</v>
      </c>
      <c r="H250" s="7">
        <v>42104</v>
      </c>
      <c r="I250" s="100">
        <f t="shared" si="16"/>
        <v>0</v>
      </c>
      <c r="J250" s="100">
        <f t="shared" si="17"/>
        <v>1689</v>
      </c>
      <c r="K250" s="125" t="str">
        <f t="shared" si="18"/>
        <v>ATRASADO</v>
      </c>
    </row>
    <row r="251" spans="2:11" ht="24.75">
      <c r="B251" s="7">
        <v>42114</v>
      </c>
      <c r="C251" s="14">
        <v>1500108944</v>
      </c>
      <c r="D251" s="10" t="s">
        <v>103</v>
      </c>
      <c r="E251" s="16" t="s">
        <v>104</v>
      </c>
      <c r="F251" s="57">
        <v>2217</v>
      </c>
      <c r="G251" s="29">
        <v>720</v>
      </c>
      <c r="H251" s="7">
        <v>42114</v>
      </c>
      <c r="I251" s="100">
        <f t="shared" si="16"/>
        <v>0</v>
      </c>
      <c r="J251" s="100">
        <f t="shared" si="17"/>
        <v>720</v>
      </c>
      <c r="K251" s="125" t="str">
        <f t="shared" si="18"/>
        <v>ATRASADO</v>
      </c>
    </row>
    <row r="252" spans="2:11" ht="24.75">
      <c r="B252" s="7">
        <v>42116</v>
      </c>
      <c r="C252" s="14">
        <v>1500109065</v>
      </c>
      <c r="D252" s="10" t="s">
        <v>103</v>
      </c>
      <c r="E252" s="16" t="s">
        <v>104</v>
      </c>
      <c r="F252" s="57">
        <v>2217</v>
      </c>
      <c r="G252" s="29">
        <v>12840</v>
      </c>
      <c r="H252" s="7">
        <v>42116</v>
      </c>
      <c r="I252" s="100">
        <f t="shared" si="16"/>
        <v>0</v>
      </c>
      <c r="J252" s="100">
        <f t="shared" si="17"/>
        <v>12840</v>
      </c>
      <c r="K252" s="125" t="str">
        <f t="shared" si="18"/>
        <v>ATRASADO</v>
      </c>
    </row>
    <row r="253" spans="2:11" ht="24.75">
      <c r="B253" s="7">
        <v>42116</v>
      </c>
      <c r="C253" s="14">
        <v>1500109082</v>
      </c>
      <c r="D253" s="10" t="s">
        <v>103</v>
      </c>
      <c r="E253" s="16" t="s">
        <v>104</v>
      </c>
      <c r="F253" s="57">
        <v>2217</v>
      </c>
      <c r="G253" s="29">
        <v>288</v>
      </c>
      <c r="H253" s="7">
        <v>42116</v>
      </c>
      <c r="I253" s="100">
        <f t="shared" si="16"/>
        <v>0</v>
      </c>
      <c r="J253" s="100">
        <f t="shared" si="17"/>
        <v>288</v>
      </c>
      <c r="K253" s="125" t="str">
        <f t="shared" si="18"/>
        <v>ATRASADO</v>
      </c>
    </row>
    <row r="254" spans="2:11" ht="24.75">
      <c r="B254" s="7">
        <v>42117</v>
      </c>
      <c r="C254" s="14">
        <v>1500109124</v>
      </c>
      <c r="D254" s="10" t="s">
        <v>103</v>
      </c>
      <c r="E254" s="16" t="s">
        <v>104</v>
      </c>
      <c r="F254" s="57">
        <v>2217</v>
      </c>
      <c r="G254" s="29">
        <v>1500</v>
      </c>
      <c r="H254" s="7">
        <v>42117</v>
      </c>
      <c r="I254" s="100">
        <f t="shared" si="16"/>
        <v>0</v>
      </c>
      <c r="J254" s="100">
        <f t="shared" si="17"/>
        <v>1500</v>
      </c>
      <c r="K254" s="125" t="str">
        <f t="shared" si="18"/>
        <v>ATRASADO</v>
      </c>
    </row>
    <row r="255" spans="2:11" ht="24.75">
      <c r="B255" s="7">
        <v>42135</v>
      </c>
      <c r="C255" s="14">
        <v>1500109502</v>
      </c>
      <c r="D255" s="10" t="s">
        <v>103</v>
      </c>
      <c r="E255" s="16" t="s">
        <v>104</v>
      </c>
      <c r="F255" s="57">
        <v>2217</v>
      </c>
      <c r="G255" s="29">
        <v>1719</v>
      </c>
      <c r="H255" s="7">
        <v>42135</v>
      </c>
      <c r="I255" s="100">
        <f t="shared" si="16"/>
        <v>0</v>
      </c>
      <c r="J255" s="100">
        <f t="shared" si="17"/>
        <v>1719</v>
      </c>
      <c r="K255" s="125" t="str">
        <f t="shared" si="18"/>
        <v>ATRASADO</v>
      </c>
    </row>
    <row r="256" spans="2:11" ht="24.75">
      <c r="B256" s="7">
        <v>42143</v>
      </c>
      <c r="C256" s="14">
        <v>1500110201</v>
      </c>
      <c r="D256" s="10" t="s">
        <v>103</v>
      </c>
      <c r="E256" s="16" t="s">
        <v>104</v>
      </c>
      <c r="F256" s="57">
        <v>2217</v>
      </c>
      <c r="G256" s="29">
        <v>720</v>
      </c>
      <c r="H256" s="7">
        <v>42143</v>
      </c>
      <c r="I256" s="100">
        <f t="shared" si="16"/>
        <v>0</v>
      </c>
      <c r="J256" s="100">
        <f t="shared" si="17"/>
        <v>720</v>
      </c>
      <c r="K256" s="125" t="str">
        <f t="shared" si="18"/>
        <v>ATRASADO</v>
      </c>
    </row>
    <row r="257" spans="2:11" ht="24.75">
      <c r="B257" s="7">
        <v>42145</v>
      </c>
      <c r="C257" s="14">
        <v>1500110291</v>
      </c>
      <c r="D257" s="10" t="s">
        <v>103</v>
      </c>
      <c r="E257" s="16" t="s">
        <v>104</v>
      </c>
      <c r="F257" s="57">
        <v>2217</v>
      </c>
      <c r="G257" s="29">
        <v>12840</v>
      </c>
      <c r="H257" s="7">
        <v>42145</v>
      </c>
      <c r="I257" s="100">
        <f t="shared" si="16"/>
        <v>0</v>
      </c>
      <c r="J257" s="100">
        <f t="shared" si="17"/>
        <v>12840</v>
      </c>
      <c r="K257" s="125" t="str">
        <f t="shared" si="18"/>
        <v>ATRASADO</v>
      </c>
    </row>
    <row r="258" spans="2:11" s="73" customFormat="1" ht="24.75">
      <c r="B258" s="7">
        <v>42145</v>
      </c>
      <c r="C258" s="14">
        <v>1500110308</v>
      </c>
      <c r="D258" s="10" t="s">
        <v>103</v>
      </c>
      <c r="E258" s="16" t="s">
        <v>104</v>
      </c>
      <c r="F258" s="57">
        <v>2217</v>
      </c>
      <c r="G258" s="29">
        <v>288</v>
      </c>
      <c r="H258" s="7">
        <v>42145</v>
      </c>
      <c r="I258" s="100">
        <f t="shared" si="16"/>
        <v>0</v>
      </c>
      <c r="J258" s="100">
        <f t="shared" si="17"/>
        <v>288</v>
      </c>
      <c r="K258" s="125" t="str">
        <f t="shared" si="18"/>
        <v>ATRASADO</v>
      </c>
    </row>
    <row r="259" spans="2:11" s="74" customFormat="1" ht="24.75">
      <c r="B259" s="7">
        <v>42146</v>
      </c>
      <c r="C259" s="14">
        <v>1500110350</v>
      </c>
      <c r="D259" s="10" t="s">
        <v>103</v>
      </c>
      <c r="E259" s="16" t="s">
        <v>104</v>
      </c>
      <c r="F259" s="57">
        <v>2217</v>
      </c>
      <c r="G259" s="29">
        <v>1500</v>
      </c>
      <c r="H259" s="7">
        <v>42146</v>
      </c>
      <c r="I259" s="100">
        <f t="shared" si="16"/>
        <v>0</v>
      </c>
      <c r="J259" s="100">
        <f t="shared" si="17"/>
        <v>1500</v>
      </c>
      <c r="K259" s="125" t="str">
        <f t="shared" si="18"/>
        <v>ATRASADO</v>
      </c>
    </row>
    <row r="260" spans="2:11" s="74" customFormat="1" ht="24.75">
      <c r="B260" s="7">
        <v>42286</v>
      </c>
      <c r="C260" s="14">
        <v>1500115687</v>
      </c>
      <c r="D260" s="10" t="s">
        <v>103</v>
      </c>
      <c r="E260" s="16" t="s">
        <v>104</v>
      </c>
      <c r="F260" s="57">
        <v>2217</v>
      </c>
      <c r="G260" s="29">
        <v>426</v>
      </c>
      <c r="H260" s="7">
        <v>42286</v>
      </c>
      <c r="I260" s="100">
        <f t="shared" si="16"/>
        <v>0</v>
      </c>
      <c r="J260" s="100">
        <f t="shared" si="17"/>
        <v>426</v>
      </c>
      <c r="K260" s="125" t="str">
        <f t="shared" si="18"/>
        <v>ATRASADO</v>
      </c>
    </row>
    <row r="261" spans="2:11" ht="24.75">
      <c r="B261" s="7">
        <v>42296</v>
      </c>
      <c r="C261" s="14">
        <v>1500116317</v>
      </c>
      <c r="D261" s="10" t="s">
        <v>103</v>
      </c>
      <c r="E261" s="16" t="s">
        <v>104</v>
      </c>
      <c r="F261" s="57">
        <v>2217</v>
      </c>
      <c r="G261" s="29">
        <v>720</v>
      </c>
      <c r="H261" s="7">
        <v>42296</v>
      </c>
      <c r="I261" s="100">
        <f t="shared" si="16"/>
        <v>0</v>
      </c>
      <c r="J261" s="100">
        <f t="shared" si="17"/>
        <v>720</v>
      </c>
      <c r="K261" s="125" t="str">
        <f t="shared" si="18"/>
        <v>ATRASADO</v>
      </c>
    </row>
    <row r="262" spans="2:11" ht="24.75">
      <c r="B262" s="7">
        <v>42298</v>
      </c>
      <c r="C262" s="14">
        <v>1500116452</v>
      </c>
      <c r="D262" s="10" t="s">
        <v>103</v>
      </c>
      <c r="E262" s="16" t="s">
        <v>104</v>
      </c>
      <c r="F262" s="57">
        <v>2217</v>
      </c>
      <c r="G262" s="29">
        <v>12840</v>
      </c>
      <c r="H262" s="7">
        <v>42298</v>
      </c>
      <c r="I262" s="100">
        <f t="shared" si="16"/>
        <v>0</v>
      </c>
      <c r="J262" s="100">
        <f t="shared" si="17"/>
        <v>12840</v>
      </c>
      <c r="K262" s="125" t="str">
        <f t="shared" si="18"/>
        <v>ATRASADO</v>
      </c>
    </row>
    <row r="263" spans="2:11" ht="24.75">
      <c r="B263" s="7">
        <v>42298</v>
      </c>
      <c r="C263" s="14">
        <v>1500116469</v>
      </c>
      <c r="D263" s="10" t="s">
        <v>103</v>
      </c>
      <c r="E263" s="16" t="s">
        <v>104</v>
      </c>
      <c r="F263" s="57">
        <v>2217</v>
      </c>
      <c r="G263" s="29">
        <v>288</v>
      </c>
      <c r="H263" s="7">
        <v>42298</v>
      </c>
      <c r="I263" s="100">
        <f t="shared" si="16"/>
        <v>0</v>
      </c>
      <c r="J263" s="100">
        <f t="shared" si="17"/>
        <v>288</v>
      </c>
      <c r="K263" s="125" t="str">
        <f t="shared" si="18"/>
        <v>ATRASADO</v>
      </c>
    </row>
    <row r="264" spans="2:11" ht="24.75">
      <c r="B264" s="7">
        <v>42299</v>
      </c>
      <c r="C264" s="14">
        <v>1500116511</v>
      </c>
      <c r="D264" s="10" t="s">
        <v>103</v>
      </c>
      <c r="E264" s="16" t="s">
        <v>104</v>
      </c>
      <c r="F264" s="57">
        <v>2217</v>
      </c>
      <c r="G264" s="29">
        <v>1500</v>
      </c>
      <c r="H264" s="7">
        <v>42299</v>
      </c>
      <c r="I264" s="100">
        <f t="shared" si="16"/>
        <v>0</v>
      </c>
      <c r="J264" s="100">
        <f t="shared" si="17"/>
        <v>1500</v>
      </c>
      <c r="K264" s="125" t="str">
        <f t="shared" si="18"/>
        <v>ATRASADO</v>
      </c>
    </row>
    <row r="265" spans="2:11" ht="24.75">
      <c r="B265" s="7">
        <v>42305</v>
      </c>
      <c r="C265" s="14">
        <v>1500116604</v>
      </c>
      <c r="D265" s="10" t="s">
        <v>103</v>
      </c>
      <c r="E265" s="16" t="s">
        <v>104</v>
      </c>
      <c r="F265" s="57">
        <v>2217</v>
      </c>
      <c r="G265" s="29">
        <v>291</v>
      </c>
      <c r="H265" s="7">
        <v>42305</v>
      </c>
      <c r="I265" s="100">
        <f t="shared" si="16"/>
        <v>0</v>
      </c>
      <c r="J265" s="100">
        <f t="shared" si="17"/>
        <v>291</v>
      </c>
      <c r="K265" s="125" t="str">
        <f t="shared" si="18"/>
        <v>ATRASADO</v>
      </c>
    </row>
    <row r="266" spans="2:11" ht="24.75">
      <c r="B266" s="7">
        <v>42500</v>
      </c>
      <c r="C266" s="14">
        <v>1500124374</v>
      </c>
      <c r="D266" s="10" t="s">
        <v>103</v>
      </c>
      <c r="E266" s="16" t="s">
        <v>104</v>
      </c>
      <c r="F266" s="57">
        <v>2217</v>
      </c>
      <c r="G266" s="29">
        <v>1789</v>
      </c>
      <c r="H266" s="7">
        <v>42500</v>
      </c>
      <c r="I266" s="100">
        <f t="shared" si="16"/>
        <v>0</v>
      </c>
      <c r="J266" s="100">
        <f t="shared" si="17"/>
        <v>1789</v>
      </c>
      <c r="K266" s="125" t="str">
        <f t="shared" si="18"/>
        <v>ATRASADO</v>
      </c>
    </row>
    <row r="267" spans="2:11" ht="24.75">
      <c r="B267" s="7">
        <v>42508</v>
      </c>
      <c r="C267" s="14">
        <v>1500125006</v>
      </c>
      <c r="D267" s="10" t="s">
        <v>103</v>
      </c>
      <c r="E267" s="16" t="s">
        <v>104</v>
      </c>
      <c r="F267" s="57">
        <v>2217</v>
      </c>
      <c r="G267" s="29">
        <v>720</v>
      </c>
      <c r="H267" s="7">
        <v>42508</v>
      </c>
      <c r="I267" s="100">
        <f t="shared" si="16"/>
        <v>0</v>
      </c>
      <c r="J267" s="100">
        <f t="shared" si="17"/>
        <v>720</v>
      </c>
      <c r="K267" s="125" t="str">
        <f t="shared" si="18"/>
        <v>ATRASADO</v>
      </c>
    </row>
    <row r="268" spans="2:11" ht="24.75">
      <c r="B268" s="7">
        <v>42510</v>
      </c>
      <c r="C268" s="14">
        <v>1500125143</v>
      </c>
      <c r="D268" s="10" t="s">
        <v>103</v>
      </c>
      <c r="E268" s="16" t="s">
        <v>104</v>
      </c>
      <c r="F268" s="57">
        <v>2217</v>
      </c>
      <c r="G268" s="29">
        <v>12840</v>
      </c>
      <c r="H268" s="7">
        <v>42510</v>
      </c>
      <c r="I268" s="100">
        <f t="shared" si="16"/>
        <v>0</v>
      </c>
      <c r="J268" s="100">
        <f t="shared" si="17"/>
        <v>12840</v>
      </c>
      <c r="K268" s="125" t="str">
        <f t="shared" si="18"/>
        <v>ATRASADO</v>
      </c>
    </row>
    <row r="269" spans="2:11" ht="24.75">
      <c r="B269" s="7">
        <v>42510</v>
      </c>
      <c r="C269" s="14">
        <v>1500125160</v>
      </c>
      <c r="D269" s="10" t="s">
        <v>103</v>
      </c>
      <c r="E269" s="16" t="s">
        <v>104</v>
      </c>
      <c r="F269" s="57">
        <v>2217</v>
      </c>
      <c r="G269" s="29">
        <v>288</v>
      </c>
      <c r="H269" s="7">
        <v>42510</v>
      </c>
      <c r="I269" s="100">
        <f t="shared" si="16"/>
        <v>0</v>
      </c>
      <c r="J269" s="100">
        <f t="shared" si="17"/>
        <v>288</v>
      </c>
      <c r="K269" s="125" t="str">
        <f t="shared" si="18"/>
        <v>ATRASADO</v>
      </c>
    </row>
    <row r="270" spans="2:11" ht="24.75">
      <c r="B270" s="7">
        <v>42513</v>
      </c>
      <c r="C270" s="14">
        <v>1500125202</v>
      </c>
      <c r="D270" s="10" t="s">
        <v>103</v>
      </c>
      <c r="E270" s="16" t="s">
        <v>104</v>
      </c>
      <c r="F270" s="57">
        <v>2217</v>
      </c>
      <c r="G270" s="29">
        <v>1500</v>
      </c>
      <c r="H270" s="7">
        <v>42513</v>
      </c>
      <c r="I270" s="100">
        <f t="shared" si="16"/>
        <v>0</v>
      </c>
      <c r="J270" s="100">
        <f t="shared" si="17"/>
        <v>1500</v>
      </c>
      <c r="K270" s="125" t="str">
        <f t="shared" si="18"/>
        <v>ATRASADO</v>
      </c>
    </row>
    <row r="271" spans="2:11" ht="24.75">
      <c r="B271" s="7">
        <v>42517</v>
      </c>
      <c r="C271" s="14">
        <v>1500125295</v>
      </c>
      <c r="D271" s="10" t="s">
        <v>103</v>
      </c>
      <c r="E271" s="16" t="s">
        <v>104</v>
      </c>
      <c r="F271" s="57">
        <v>2217</v>
      </c>
      <c r="G271" s="29">
        <v>315</v>
      </c>
      <c r="H271" s="7">
        <v>42517</v>
      </c>
      <c r="I271" s="100">
        <f t="shared" si="16"/>
        <v>0</v>
      </c>
      <c r="J271" s="100">
        <f t="shared" si="17"/>
        <v>315</v>
      </c>
      <c r="K271" s="125" t="str">
        <f t="shared" si="18"/>
        <v>ATRASADO</v>
      </c>
    </row>
    <row r="272" spans="2:11" ht="24.75">
      <c r="B272" s="7">
        <v>42530</v>
      </c>
      <c r="C272" s="14">
        <v>1500125617</v>
      </c>
      <c r="D272" s="10" t="s">
        <v>103</v>
      </c>
      <c r="E272" s="16" t="s">
        <v>104</v>
      </c>
      <c r="F272" s="57">
        <v>2217</v>
      </c>
      <c r="G272" s="29">
        <v>1804</v>
      </c>
      <c r="H272" s="7">
        <v>42530</v>
      </c>
      <c r="I272" s="100">
        <f t="shared" si="16"/>
        <v>0</v>
      </c>
      <c r="J272" s="100">
        <f t="shared" si="17"/>
        <v>1804</v>
      </c>
      <c r="K272" s="125" t="str">
        <f t="shared" si="18"/>
        <v>ATRASADO</v>
      </c>
    </row>
    <row r="273" spans="2:11" ht="24.75">
      <c r="B273" s="7">
        <v>42541</v>
      </c>
      <c r="C273" s="14">
        <v>1500126248</v>
      </c>
      <c r="D273" s="10" t="s">
        <v>103</v>
      </c>
      <c r="E273" s="16" t="s">
        <v>104</v>
      </c>
      <c r="F273" s="57">
        <v>2217</v>
      </c>
      <c r="G273" s="29">
        <v>720</v>
      </c>
      <c r="H273" s="7">
        <v>42541</v>
      </c>
      <c r="I273" s="100">
        <f t="shared" si="16"/>
        <v>0</v>
      </c>
      <c r="J273" s="100">
        <f t="shared" si="17"/>
        <v>720</v>
      </c>
      <c r="K273" s="125" t="str">
        <f t="shared" si="18"/>
        <v>ATRASADO</v>
      </c>
    </row>
    <row r="274" spans="2:11" ht="24.75">
      <c r="B274" s="7">
        <v>42543</v>
      </c>
      <c r="C274" s="14">
        <v>1500126385</v>
      </c>
      <c r="D274" s="10" t="s">
        <v>103</v>
      </c>
      <c r="E274" s="16" t="s">
        <v>104</v>
      </c>
      <c r="F274" s="57">
        <v>2217</v>
      </c>
      <c r="G274" s="29">
        <v>12840</v>
      </c>
      <c r="H274" s="7">
        <v>42543</v>
      </c>
      <c r="I274" s="100">
        <f t="shared" si="16"/>
        <v>0</v>
      </c>
      <c r="J274" s="100">
        <f t="shared" si="17"/>
        <v>12840</v>
      </c>
      <c r="K274" s="125" t="str">
        <f t="shared" si="18"/>
        <v>ATRASADO</v>
      </c>
    </row>
    <row r="275" spans="2:11" ht="24.75">
      <c r="B275" s="7">
        <v>42543</v>
      </c>
      <c r="C275" s="14">
        <v>1500126402</v>
      </c>
      <c r="D275" s="10" t="s">
        <v>103</v>
      </c>
      <c r="E275" s="16" t="s">
        <v>104</v>
      </c>
      <c r="F275" s="57">
        <v>2217</v>
      </c>
      <c r="G275" s="29">
        <v>288</v>
      </c>
      <c r="H275" s="7">
        <v>42543</v>
      </c>
      <c r="I275" s="100">
        <f t="shared" si="16"/>
        <v>0</v>
      </c>
      <c r="J275" s="100">
        <f t="shared" si="17"/>
        <v>288</v>
      </c>
      <c r="K275" s="125" t="str">
        <f t="shared" si="18"/>
        <v>ATRASADO</v>
      </c>
    </row>
    <row r="276" spans="2:11" ht="24.75">
      <c r="B276" s="7">
        <v>42544</v>
      </c>
      <c r="C276" s="14">
        <v>1500126444</v>
      </c>
      <c r="D276" s="10" t="s">
        <v>103</v>
      </c>
      <c r="E276" s="16" t="s">
        <v>104</v>
      </c>
      <c r="F276" s="57">
        <v>2217</v>
      </c>
      <c r="G276" s="29">
        <v>1500</v>
      </c>
      <c r="H276" s="7">
        <v>42544</v>
      </c>
      <c r="I276" s="100">
        <f t="shared" si="16"/>
        <v>0</v>
      </c>
      <c r="J276" s="100">
        <f t="shared" si="17"/>
        <v>1500</v>
      </c>
      <c r="K276" s="125" t="str">
        <f t="shared" si="18"/>
        <v>ATRASADO</v>
      </c>
    </row>
    <row r="277" spans="2:11" ht="24.75">
      <c r="B277" s="7">
        <v>42549</v>
      </c>
      <c r="C277" s="14">
        <v>1500126538</v>
      </c>
      <c r="D277" s="10" t="s">
        <v>103</v>
      </c>
      <c r="E277" s="16" t="s">
        <v>104</v>
      </c>
      <c r="F277" s="57">
        <v>2217</v>
      </c>
      <c r="G277" s="29">
        <v>323</v>
      </c>
      <c r="H277" s="7">
        <v>42549</v>
      </c>
      <c r="I277" s="100">
        <f t="shared" si="16"/>
        <v>0</v>
      </c>
      <c r="J277" s="100">
        <f t="shared" si="17"/>
        <v>323</v>
      </c>
      <c r="K277" s="125" t="str">
        <f t="shared" si="18"/>
        <v>ATRASADO</v>
      </c>
    </row>
    <row r="278" spans="2:11" ht="24.75">
      <c r="B278" s="7">
        <v>42562</v>
      </c>
      <c r="C278" s="14">
        <v>1500126860</v>
      </c>
      <c r="D278" s="10" t="s">
        <v>103</v>
      </c>
      <c r="E278" s="16" t="s">
        <v>104</v>
      </c>
      <c r="F278" s="57">
        <v>2217</v>
      </c>
      <c r="G278" s="29">
        <v>1819</v>
      </c>
      <c r="H278" s="7">
        <v>42562</v>
      </c>
      <c r="I278" s="100">
        <f t="shared" si="16"/>
        <v>0</v>
      </c>
      <c r="J278" s="100">
        <f t="shared" si="17"/>
        <v>1819</v>
      </c>
      <c r="K278" s="125" t="str">
        <f t="shared" si="18"/>
        <v>ATRASADO</v>
      </c>
    </row>
    <row r="279" spans="2:11" ht="24.75">
      <c r="B279" s="7">
        <v>42570</v>
      </c>
      <c r="C279" s="14">
        <v>1500127503</v>
      </c>
      <c r="D279" s="10" t="s">
        <v>103</v>
      </c>
      <c r="E279" s="16" t="s">
        <v>104</v>
      </c>
      <c r="F279" s="57">
        <v>2217</v>
      </c>
      <c r="G279" s="29">
        <v>720</v>
      </c>
      <c r="H279" s="7">
        <v>42570</v>
      </c>
      <c r="I279" s="100">
        <f t="shared" si="16"/>
        <v>0</v>
      </c>
      <c r="J279" s="100">
        <f t="shared" si="17"/>
        <v>720</v>
      </c>
      <c r="K279" s="125" t="str">
        <f t="shared" si="18"/>
        <v>ATRASADO</v>
      </c>
    </row>
    <row r="280" spans="2:11" ht="24.75">
      <c r="B280" s="7">
        <v>42572</v>
      </c>
      <c r="C280" s="14">
        <v>1500127631</v>
      </c>
      <c r="D280" s="10" t="s">
        <v>103</v>
      </c>
      <c r="E280" s="16" t="s">
        <v>104</v>
      </c>
      <c r="F280" s="57">
        <v>2217</v>
      </c>
      <c r="G280" s="29">
        <v>288</v>
      </c>
      <c r="H280" s="7">
        <v>42572</v>
      </c>
      <c r="I280" s="100">
        <f t="shared" si="16"/>
        <v>0</v>
      </c>
      <c r="J280" s="100">
        <f t="shared" si="17"/>
        <v>288</v>
      </c>
      <c r="K280" s="125" t="str">
        <f t="shared" si="18"/>
        <v>ATRASADO</v>
      </c>
    </row>
    <row r="281" spans="2:11" ht="24.75">
      <c r="B281" s="7">
        <v>42572</v>
      </c>
      <c r="C281" s="14">
        <v>1500127660</v>
      </c>
      <c r="D281" s="10" t="s">
        <v>103</v>
      </c>
      <c r="E281" s="16" t="s">
        <v>104</v>
      </c>
      <c r="F281" s="57">
        <v>2217</v>
      </c>
      <c r="G281" s="29">
        <v>12840</v>
      </c>
      <c r="H281" s="7">
        <v>42572</v>
      </c>
      <c r="I281" s="100">
        <f t="shared" si="16"/>
        <v>0</v>
      </c>
      <c r="J281" s="100">
        <f t="shared" si="17"/>
        <v>12840</v>
      </c>
      <c r="K281" s="125" t="str">
        <f t="shared" si="18"/>
        <v>ATRASADO</v>
      </c>
    </row>
    <row r="282" spans="2:11" ht="24.75">
      <c r="B282" s="7">
        <v>42573</v>
      </c>
      <c r="C282" s="14">
        <v>1500127703</v>
      </c>
      <c r="D282" s="10" t="s">
        <v>103</v>
      </c>
      <c r="E282" s="16" t="s">
        <v>104</v>
      </c>
      <c r="F282" s="57">
        <v>2217</v>
      </c>
      <c r="G282" s="29">
        <v>1500</v>
      </c>
      <c r="H282" s="7">
        <v>42573</v>
      </c>
      <c r="I282" s="100">
        <f t="shared" si="16"/>
        <v>0</v>
      </c>
      <c r="J282" s="100">
        <f t="shared" si="17"/>
        <v>1500</v>
      </c>
      <c r="K282" s="125" t="str">
        <f t="shared" si="18"/>
        <v>ATRASADO</v>
      </c>
    </row>
    <row r="283" spans="2:11" ht="24.75">
      <c r="B283" s="7">
        <v>42578</v>
      </c>
      <c r="C283" s="14">
        <v>1500127782</v>
      </c>
      <c r="D283" s="10" t="s">
        <v>103</v>
      </c>
      <c r="E283" s="16" t="s">
        <v>104</v>
      </c>
      <c r="F283" s="57">
        <v>2217</v>
      </c>
      <c r="G283" s="29">
        <v>327</v>
      </c>
      <c r="H283" s="7">
        <v>42578</v>
      </c>
      <c r="I283" s="100">
        <f t="shared" si="16"/>
        <v>0</v>
      </c>
      <c r="J283" s="100">
        <f t="shared" si="17"/>
        <v>327</v>
      </c>
      <c r="K283" s="125" t="str">
        <f t="shared" si="18"/>
        <v>ATRASADO</v>
      </c>
    </row>
    <row r="284" spans="2:11" ht="24.75">
      <c r="B284" s="7">
        <v>42591</v>
      </c>
      <c r="C284" s="14">
        <v>1500128104</v>
      </c>
      <c r="D284" s="10" t="s">
        <v>103</v>
      </c>
      <c r="E284" s="16" t="s">
        <v>104</v>
      </c>
      <c r="F284" s="57">
        <v>2217</v>
      </c>
      <c r="G284" s="29">
        <v>1834</v>
      </c>
      <c r="H284" s="7">
        <v>42591</v>
      </c>
      <c r="I284" s="100">
        <f t="shared" si="16"/>
        <v>0</v>
      </c>
      <c r="J284" s="100">
        <f t="shared" si="17"/>
        <v>1834</v>
      </c>
      <c r="K284" s="125" t="str">
        <f t="shared" si="18"/>
        <v>ATRASADO</v>
      </c>
    </row>
    <row r="285" spans="2:11" ht="24.75">
      <c r="B285" s="7">
        <v>42601</v>
      </c>
      <c r="C285" s="14">
        <v>1500128739</v>
      </c>
      <c r="D285" s="10" t="s">
        <v>103</v>
      </c>
      <c r="E285" s="16" t="s">
        <v>104</v>
      </c>
      <c r="F285" s="57">
        <v>2217</v>
      </c>
      <c r="G285" s="29">
        <v>720</v>
      </c>
      <c r="H285" s="7">
        <v>42601</v>
      </c>
      <c r="I285" s="100">
        <f t="shared" si="16"/>
        <v>0</v>
      </c>
      <c r="J285" s="100">
        <f t="shared" si="17"/>
        <v>720</v>
      </c>
      <c r="K285" s="125" t="str">
        <f t="shared" si="18"/>
        <v>ATRASADO</v>
      </c>
    </row>
    <row r="286" spans="2:11" ht="24.75">
      <c r="B286" s="7">
        <v>42605</v>
      </c>
      <c r="C286" s="14">
        <v>1500128876</v>
      </c>
      <c r="D286" s="10" t="s">
        <v>103</v>
      </c>
      <c r="E286" s="16" t="s">
        <v>104</v>
      </c>
      <c r="F286" s="57">
        <v>2217</v>
      </c>
      <c r="G286" s="29">
        <v>12840</v>
      </c>
      <c r="H286" s="7">
        <v>42605</v>
      </c>
      <c r="I286" s="100">
        <f t="shared" si="16"/>
        <v>0</v>
      </c>
      <c r="J286" s="100">
        <f t="shared" si="17"/>
        <v>12840</v>
      </c>
      <c r="K286" s="125" t="str">
        <f t="shared" si="18"/>
        <v>ATRASADO</v>
      </c>
    </row>
    <row r="287" spans="2:11" ht="24.75">
      <c r="B287" s="7">
        <v>42605</v>
      </c>
      <c r="C287" s="14">
        <v>1500128893</v>
      </c>
      <c r="D287" s="10" t="s">
        <v>103</v>
      </c>
      <c r="E287" s="16" t="s">
        <v>104</v>
      </c>
      <c r="F287" s="57">
        <v>2217</v>
      </c>
      <c r="G287" s="29">
        <v>288</v>
      </c>
      <c r="H287" s="7">
        <v>42605</v>
      </c>
      <c r="I287" s="100">
        <f t="shared" si="16"/>
        <v>0</v>
      </c>
      <c r="J287" s="100">
        <f t="shared" si="17"/>
        <v>288</v>
      </c>
      <c r="K287" s="125" t="str">
        <f t="shared" si="18"/>
        <v>ATRASADO</v>
      </c>
    </row>
    <row r="288" spans="2:11" ht="24.75">
      <c r="B288" s="7">
        <v>42606</v>
      </c>
      <c r="C288" s="14">
        <v>1500128935</v>
      </c>
      <c r="D288" s="10" t="s">
        <v>103</v>
      </c>
      <c r="E288" s="16" t="s">
        <v>104</v>
      </c>
      <c r="F288" s="57">
        <v>2217</v>
      </c>
      <c r="G288" s="29">
        <v>1500</v>
      </c>
      <c r="H288" s="7">
        <v>42606</v>
      </c>
      <c r="I288" s="100">
        <f t="shared" si="16"/>
        <v>0</v>
      </c>
      <c r="J288" s="100">
        <f t="shared" si="17"/>
        <v>1500</v>
      </c>
      <c r="K288" s="125" t="str">
        <f t="shared" si="18"/>
        <v>ATRASADO</v>
      </c>
    </row>
    <row r="289" spans="2:11" ht="24.75">
      <c r="B289" s="7">
        <v>42611</v>
      </c>
      <c r="C289" s="14">
        <v>1500129028</v>
      </c>
      <c r="D289" s="10" t="s">
        <v>103</v>
      </c>
      <c r="E289" s="16" t="s">
        <v>104</v>
      </c>
      <c r="F289" s="57">
        <v>2217</v>
      </c>
      <c r="G289" s="29">
        <v>327</v>
      </c>
      <c r="H289" s="7">
        <v>42611</v>
      </c>
      <c r="I289" s="100">
        <f t="shared" si="16"/>
        <v>0</v>
      </c>
      <c r="J289" s="100">
        <f t="shared" si="17"/>
        <v>327</v>
      </c>
      <c r="K289" s="125" t="str">
        <f t="shared" si="18"/>
        <v>ATRASADO</v>
      </c>
    </row>
    <row r="290" spans="2:11" ht="24.75">
      <c r="B290" s="7">
        <v>42622</v>
      </c>
      <c r="C290" s="14">
        <v>1500129348</v>
      </c>
      <c r="D290" s="10" t="s">
        <v>103</v>
      </c>
      <c r="E290" s="16" t="s">
        <v>104</v>
      </c>
      <c r="F290" s="57">
        <v>2217</v>
      </c>
      <c r="G290" s="29">
        <v>1849</v>
      </c>
      <c r="H290" s="7">
        <v>42622</v>
      </c>
      <c r="I290" s="100">
        <f t="shared" si="16"/>
        <v>0</v>
      </c>
      <c r="J290" s="100">
        <f t="shared" si="17"/>
        <v>1849</v>
      </c>
      <c r="K290" s="125" t="str">
        <f t="shared" si="18"/>
        <v>ATRASADO</v>
      </c>
    </row>
    <row r="291" spans="2:11" ht="24.75">
      <c r="B291" s="7">
        <v>42633</v>
      </c>
      <c r="C291" s="14">
        <v>1500129983</v>
      </c>
      <c r="D291" s="10" t="s">
        <v>103</v>
      </c>
      <c r="E291" s="16" t="s">
        <v>104</v>
      </c>
      <c r="F291" s="57">
        <v>2217</v>
      </c>
      <c r="G291" s="29">
        <v>720</v>
      </c>
      <c r="H291" s="7">
        <v>42633</v>
      </c>
      <c r="I291" s="100">
        <f t="shared" si="16"/>
        <v>0</v>
      </c>
      <c r="J291" s="100">
        <f t="shared" si="17"/>
        <v>720</v>
      </c>
      <c r="K291" s="125" t="str">
        <f t="shared" si="18"/>
        <v>ATRASADO</v>
      </c>
    </row>
    <row r="292" spans="2:11" ht="24.75">
      <c r="B292" s="7">
        <v>42635</v>
      </c>
      <c r="C292" s="14">
        <v>1500130121</v>
      </c>
      <c r="D292" s="10" t="s">
        <v>103</v>
      </c>
      <c r="E292" s="16" t="s">
        <v>104</v>
      </c>
      <c r="F292" s="57">
        <v>2217</v>
      </c>
      <c r="G292" s="29">
        <v>12840</v>
      </c>
      <c r="H292" s="7">
        <v>42635</v>
      </c>
      <c r="I292" s="100">
        <f t="shared" si="16"/>
        <v>0</v>
      </c>
      <c r="J292" s="100">
        <f t="shared" si="17"/>
        <v>12840</v>
      </c>
      <c r="K292" s="125" t="str">
        <f t="shared" si="18"/>
        <v>ATRASADO</v>
      </c>
    </row>
    <row r="293" spans="2:11" ht="24.75">
      <c r="B293" s="7">
        <v>42635</v>
      </c>
      <c r="C293" s="14">
        <v>1500130136</v>
      </c>
      <c r="D293" s="10" t="s">
        <v>103</v>
      </c>
      <c r="E293" s="16" t="s">
        <v>104</v>
      </c>
      <c r="F293" s="57">
        <v>2217</v>
      </c>
      <c r="G293" s="29">
        <v>288</v>
      </c>
      <c r="H293" s="7">
        <v>42635</v>
      </c>
      <c r="I293" s="100">
        <f t="shared" si="16"/>
        <v>0</v>
      </c>
      <c r="J293" s="100">
        <f t="shared" si="17"/>
        <v>288</v>
      </c>
      <c r="K293" s="125" t="str">
        <f t="shared" si="18"/>
        <v>ATRASADO</v>
      </c>
    </row>
    <row r="294" spans="2:11" ht="24.75">
      <c r="B294" s="7">
        <v>42636</v>
      </c>
      <c r="C294" s="14">
        <v>1500130177</v>
      </c>
      <c r="D294" s="10" t="s">
        <v>103</v>
      </c>
      <c r="E294" s="16" t="s">
        <v>104</v>
      </c>
      <c r="F294" s="57">
        <v>2217</v>
      </c>
      <c r="G294" s="29">
        <v>1500</v>
      </c>
      <c r="H294" s="7">
        <v>42636</v>
      </c>
      <c r="I294" s="100">
        <f t="shared" si="16"/>
        <v>0</v>
      </c>
      <c r="J294" s="100">
        <f t="shared" si="17"/>
        <v>1500</v>
      </c>
      <c r="K294" s="125" t="str">
        <f t="shared" si="18"/>
        <v>ATRASADO</v>
      </c>
    </row>
    <row r="295" spans="2:11" ht="24.75">
      <c r="B295" s="7">
        <v>42641</v>
      </c>
      <c r="C295" s="14">
        <v>1500130274</v>
      </c>
      <c r="D295" s="10" t="s">
        <v>103</v>
      </c>
      <c r="E295" s="16" t="s">
        <v>104</v>
      </c>
      <c r="F295" s="57">
        <v>2217</v>
      </c>
      <c r="G295" s="29">
        <v>335</v>
      </c>
      <c r="H295" s="7">
        <v>42641</v>
      </c>
      <c r="I295" s="100">
        <f t="shared" si="16"/>
        <v>0</v>
      </c>
      <c r="J295" s="100">
        <f t="shared" si="17"/>
        <v>335</v>
      </c>
      <c r="K295" s="125" t="str">
        <f t="shared" si="18"/>
        <v>ATRASADO</v>
      </c>
    </row>
    <row r="296" spans="2:11" s="68" customFormat="1" ht="24.75">
      <c r="B296" s="7">
        <v>42662</v>
      </c>
      <c r="C296" s="14">
        <v>1500131234</v>
      </c>
      <c r="D296" s="10" t="s">
        <v>103</v>
      </c>
      <c r="E296" s="16" t="s">
        <v>104</v>
      </c>
      <c r="F296" s="57">
        <v>2217</v>
      </c>
      <c r="G296" s="29">
        <v>720</v>
      </c>
      <c r="H296" s="7">
        <v>42662</v>
      </c>
      <c r="I296" s="100">
        <f t="shared" si="16"/>
        <v>0</v>
      </c>
      <c r="J296" s="100">
        <f t="shared" si="17"/>
        <v>720</v>
      </c>
      <c r="K296" s="125" t="str">
        <f t="shared" si="18"/>
        <v>ATRASADO</v>
      </c>
    </row>
    <row r="297" spans="2:11" ht="24.75">
      <c r="B297" s="7">
        <v>42664</v>
      </c>
      <c r="C297" s="14">
        <v>1500131361</v>
      </c>
      <c r="D297" s="10" t="s">
        <v>103</v>
      </c>
      <c r="E297" s="16" t="s">
        <v>104</v>
      </c>
      <c r="F297" s="57">
        <v>2217</v>
      </c>
      <c r="G297" s="29">
        <v>12840</v>
      </c>
      <c r="H297" s="7">
        <v>42664</v>
      </c>
      <c r="I297" s="100">
        <f t="shared" si="16"/>
        <v>0</v>
      </c>
      <c r="J297" s="100">
        <f t="shared" si="17"/>
        <v>12840</v>
      </c>
      <c r="K297" s="125" t="str">
        <f t="shared" si="18"/>
        <v>ATRASADO</v>
      </c>
    </row>
    <row r="298" spans="2:11" ht="24.75">
      <c r="B298" s="7">
        <v>40472</v>
      </c>
      <c r="C298" s="14">
        <v>1500131376</v>
      </c>
      <c r="D298" s="10" t="s">
        <v>103</v>
      </c>
      <c r="E298" s="16" t="s">
        <v>104</v>
      </c>
      <c r="F298" s="57">
        <v>2217</v>
      </c>
      <c r="G298" s="29">
        <v>288</v>
      </c>
      <c r="H298" s="7">
        <v>40472</v>
      </c>
      <c r="I298" s="100">
        <f t="shared" si="16"/>
        <v>0</v>
      </c>
      <c r="J298" s="100">
        <f t="shared" si="17"/>
        <v>288</v>
      </c>
      <c r="K298" s="125" t="str">
        <f t="shared" si="18"/>
        <v>ATRASADO</v>
      </c>
    </row>
    <row r="299" spans="2:11" ht="24.75">
      <c r="B299" s="7" t="s">
        <v>105</v>
      </c>
      <c r="C299" s="14">
        <v>1500131417</v>
      </c>
      <c r="D299" s="10" t="s">
        <v>103</v>
      </c>
      <c r="E299" s="16" t="s">
        <v>104</v>
      </c>
      <c r="F299" s="57">
        <v>2217</v>
      </c>
      <c r="G299" s="29">
        <v>1500</v>
      </c>
      <c r="H299" s="7" t="s">
        <v>105</v>
      </c>
      <c r="I299" s="100">
        <f t="shared" si="16"/>
        <v>0</v>
      </c>
      <c r="J299" s="100">
        <f t="shared" si="17"/>
        <v>1500</v>
      </c>
      <c r="K299" s="125" t="str">
        <f t="shared" si="18"/>
        <v>ATRASADO</v>
      </c>
    </row>
    <row r="300" spans="2:11" ht="24.75">
      <c r="B300" s="7">
        <v>42670</v>
      </c>
      <c r="C300" s="14">
        <v>1500131509</v>
      </c>
      <c r="D300" s="10" t="s">
        <v>103</v>
      </c>
      <c r="E300" s="16" t="s">
        <v>104</v>
      </c>
      <c r="F300" s="57">
        <v>2217</v>
      </c>
      <c r="G300" s="29">
        <v>335</v>
      </c>
      <c r="H300" s="7">
        <v>42670</v>
      </c>
      <c r="I300" s="100">
        <f t="shared" si="16"/>
        <v>0</v>
      </c>
      <c r="J300" s="100">
        <f t="shared" si="17"/>
        <v>335</v>
      </c>
      <c r="K300" s="125" t="str">
        <f t="shared" si="18"/>
        <v>ATRASADO</v>
      </c>
    </row>
    <row r="301" spans="2:11" ht="24.75">
      <c r="B301" s="7">
        <v>42723</v>
      </c>
      <c r="C301" s="14">
        <v>1500133715</v>
      </c>
      <c r="D301" s="10" t="s">
        <v>103</v>
      </c>
      <c r="E301" s="16" t="s">
        <v>104</v>
      </c>
      <c r="F301" s="57">
        <v>2217</v>
      </c>
      <c r="G301" s="29">
        <v>720</v>
      </c>
      <c r="H301" s="7">
        <v>42723</v>
      </c>
      <c r="I301" s="100">
        <f t="shared" ref="I301:I364" si="19">IF(G301&gt;0,0,"")</f>
        <v>0</v>
      </c>
      <c r="J301" s="100">
        <f t="shared" ref="J301:J364" si="20">IF(I301=0,G301,"")</f>
        <v>720</v>
      </c>
      <c r="K301" s="125" t="str">
        <f t="shared" ref="K301:K364" si="21">IF(J301&gt;0,"ATRASADO","")</f>
        <v>ATRASADO</v>
      </c>
    </row>
    <row r="302" spans="2:11" ht="24.75">
      <c r="B302" s="7">
        <v>42725</v>
      </c>
      <c r="C302" s="14">
        <v>1500133853</v>
      </c>
      <c r="D302" s="10" t="s">
        <v>103</v>
      </c>
      <c r="E302" s="16" t="s">
        <v>104</v>
      </c>
      <c r="F302" s="57">
        <v>2217</v>
      </c>
      <c r="G302" s="29">
        <v>110405</v>
      </c>
      <c r="H302" s="7">
        <v>42725</v>
      </c>
      <c r="I302" s="100">
        <f t="shared" si="19"/>
        <v>0</v>
      </c>
      <c r="J302" s="100">
        <f t="shared" si="20"/>
        <v>110405</v>
      </c>
      <c r="K302" s="125" t="str">
        <f t="shared" si="21"/>
        <v>ATRASADO</v>
      </c>
    </row>
    <row r="303" spans="2:11" ht="24.75">
      <c r="B303" s="7">
        <v>42725</v>
      </c>
      <c r="C303" s="14">
        <v>1500133868</v>
      </c>
      <c r="D303" s="10" t="s">
        <v>103</v>
      </c>
      <c r="E303" s="16" t="s">
        <v>104</v>
      </c>
      <c r="F303" s="57">
        <v>2217</v>
      </c>
      <c r="G303" s="29">
        <v>288</v>
      </c>
      <c r="H303" s="7">
        <v>42725</v>
      </c>
      <c r="I303" s="100">
        <f t="shared" si="19"/>
        <v>0</v>
      </c>
      <c r="J303" s="100">
        <f t="shared" si="20"/>
        <v>288</v>
      </c>
      <c r="K303" s="125" t="str">
        <f t="shared" si="21"/>
        <v>ATRASADO</v>
      </c>
    </row>
    <row r="304" spans="2:11" ht="24.75">
      <c r="B304" s="7">
        <v>42726</v>
      </c>
      <c r="C304" s="14">
        <v>1500133909</v>
      </c>
      <c r="D304" s="10" t="s">
        <v>103</v>
      </c>
      <c r="E304" s="16" t="s">
        <v>104</v>
      </c>
      <c r="F304" s="57">
        <v>2217</v>
      </c>
      <c r="G304" s="29">
        <v>1500</v>
      </c>
      <c r="H304" s="7">
        <v>42726</v>
      </c>
      <c r="I304" s="100">
        <f t="shared" si="19"/>
        <v>0</v>
      </c>
      <c r="J304" s="100">
        <f t="shared" si="20"/>
        <v>1500</v>
      </c>
      <c r="K304" s="125" t="str">
        <f t="shared" si="21"/>
        <v>ATRASADO</v>
      </c>
    </row>
    <row r="305" spans="2:11" ht="24.75">
      <c r="B305" s="7">
        <v>42731</v>
      </c>
      <c r="C305" s="14">
        <v>1500134007</v>
      </c>
      <c r="D305" s="10" t="s">
        <v>103</v>
      </c>
      <c r="E305" s="16" t="s">
        <v>104</v>
      </c>
      <c r="F305" s="57">
        <v>2217</v>
      </c>
      <c r="G305" s="29">
        <v>347</v>
      </c>
      <c r="H305" s="7">
        <v>42731</v>
      </c>
      <c r="I305" s="100">
        <f t="shared" si="19"/>
        <v>0</v>
      </c>
      <c r="J305" s="100">
        <f t="shared" si="20"/>
        <v>347</v>
      </c>
      <c r="K305" s="125" t="str">
        <f t="shared" si="21"/>
        <v>ATRASADO</v>
      </c>
    </row>
    <row r="306" spans="2:11" ht="24.75">
      <c r="B306" s="7">
        <v>42895</v>
      </c>
      <c r="C306" s="14">
        <v>1500141314</v>
      </c>
      <c r="D306" s="10" t="s">
        <v>103</v>
      </c>
      <c r="E306" s="16" t="s">
        <v>104</v>
      </c>
      <c r="F306" s="57">
        <v>2217</v>
      </c>
      <c r="G306" s="29">
        <v>1500</v>
      </c>
      <c r="H306" s="7">
        <v>42895</v>
      </c>
      <c r="I306" s="100">
        <f t="shared" si="19"/>
        <v>0</v>
      </c>
      <c r="J306" s="100">
        <f t="shared" si="20"/>
        <v>1500</v>
      </c>
      <c r="K306" s="125" t="str">
        <f t="shared" si="21"/>
        <v>ATRASADO</v>
      </c>
    </row>
    <row r="307" spans="2:11" ht="24.75">
      <c r="B307" s="7">
        <v>42898</v>
      </c>
      <c r="C307" s="14">
        <v>1500141422</v>
      </c>
      <c r="D307" s="10" t="s">
        <v>103</v>
      </c>
      <c r="E307" s="16" t="s">
        <v>104</v>
      </c>
      <c r="F307" s="57">
        <v>2217</v>
      </c>
      <c r="G307" s="29">
        <v>12840</v>
      </c>
      <c r="H307" s="7">
        <v>42898</v>
      </c>
      <c r="I307" s="100">
        <f t="shared" si="19"/>
        <v>0</v>
      </c>
      <c r="J307" s="100">
        <f t="shared" si="20"/>
        <v>12840</v>
      </c>
      <c r="K307" s="125" t="str">
        <f t="shared" si="21"/>
        <v>ATRASADO</v>
      </c>
    </row>
    <row r="308" spans="2:11" ht="24.75">
      <c r="B308" s="7">
        <v>42898</v>
      </c>
      <c r="C308" s="14">
        <v>1500141425</v>
      </c>
      <c r="D308" s="10" t="s">
        <v>103</v>
      </c>
      <c r="E308" s="16" t="s">
        <v>104</v>
      </c>
      <c r="F308" s="57">
        <v>2217</v>
      </c>
      <c r="G308" s="29">
        <v>288</v>
      </c>
      <c r="H308" s="7">
        <v>42898</v>
      </c>
      <c r="I308" s="100">
        <f t="shared" si="19"/>
        <v>0</v>
      </c>
      <c r="J308" s="100">
        <f t="shared" si="20"/>
        <v>288</v>
      </c>
      <c r="K308" s="125" t="str">
        <f t="shared" si="21"/>
        <v>ATRASADO</v>
      </c>
    </row>
    <row r="309" spans="2:11" ht="24.75">
      <c r="B309" s="7">
        <v>42900</v>
      </c>
      <c r="C309" s="14">
        <v>1500141515</v>
      </c>
      <c r="D309" s="10" t="s">
        <v>103</v>
      </c>
      <c r="E309" s="16" t="s">
        <v>104</v>
      </c>
      <c r="F309" s="57">
        <v>2217</v>
      </c>
      <c r="G309" s="29">
        <v>363</v>
      </c>
      <c r="H309" s="7">
        <v>42900</v>
      </c>
      <c r="I309" s="100">
        <f t="shared" si="19"/>
        <v>0</v>
      </c>
      <c r="J309" s="100">
        <f t="shared" si="20"/>
        <v>363</v>
      </c>
      <c r="K309" s="125" t="str">
        <f t="shared" si="21"/>
        <v>ATRASADO</v>
      </c>
    </row>
    <row r="310" spans="2:11" ht="24.75">
      <c r="B310" s="7">
        <v>42928</v>
      </c>
      <c r="C310" s="14">
        <v>1500142575</v>
      </c>
      <c r="D310" s="10" t="s">
        <v>103</v>
      </c>
      <c r="E310" s="16" t="s">
        <v>104</v>
      </c>
      <c r="F310" s="57">
        <v>2217</v>
      </c>
      <c r="G310" s="29">
        <v>367</v>
      </c>
      <c r="H310" s="7">
        <v>42928</v>
      </c>
      <c r="I310" s="100">
        <f t="shared" si="19"/>
        <v>0</v>
      </c>
      <c r="J310" s="100">
        <f t="shared" si="20"/>
        <v>367</v>
      </c>
      <c r="K310" s="125" t="str">
        <f t="shared" si="21"/>
        <v>ATRASADO</v>
      </c>
    </row>
    <row r="311" spans="2:11" ht="24.75">
      <c r="B311" s="7">
        <v>42928</v>
      </c>
      <c r="C311" s="14">
        <v>1500142597</v>
      </c>
      <c r="D311" s="10" t="s">
        <v>103</v>
      </c>
      <c r="E311" s="16" t="s">
        <v>104</v>
      </c>
      <c r="F311" s="57">
        <v>2217</v>
      </c>
      <c r="G311" s="29">
        <v>12840</v>
      </c>
      <c r="H311" s="7">
        <v>42928</v>
      </c>
      <c r="I311" s="100">
        <f t="shared" si="19"/>
        <v>0</v>
      </c>
      <c r="J311" s="100">
        <f t="shared" si="20"/>
        <v>12840</v>
      </c>
      <c r="K311" s="125" t="str">
        <f t="shared" si="21"/>
        <v>ATRASADO</v>
      </c>
    </row>
    <row r="312" spans="2:11" ht="24.75">
      <c r="B312" s="7">
        <v>42928</v>
      </c>
      <c r="C312" s="14">
        <v>1500142600</v>
      </c>
      <c r="D312" s="10" t="s">
        <v>103</v>
      </c>
      <c r="E312" s="16" t="s">
        <v>104</v>
      </c>
      <c r="F312" s="57">
        <v>2217</v>
      </c>
      <c r="G312" s="29">
        <v>288</v>
      </c>
      <c r="H312" s="7">
        <v>42928</v>
      </c>
      <c r="I312" s="100">
        <f t="shared" si="19"/>
        <v>0</v>
      </c>
      <c r="J312" s="100">
        <f t="shared" si="20"/>
        <v>288</v>
      </c>
      <c r="K312" s="125" t="str">
        <f t="shared" si="21"/>
        <v>ATRASADO</v>
      </c>
    </row>
    <row r="313" spans="2:11" ht="24.75">
      <c r="B313" s="7">
        <v>42928</v>
      </c>
      <c r="C313" s="14">
        <v>1500142629</v>
      </c>
      <c r="D313" s="10" t="s">
        <v>103</v>
      </c>
      <c r="E313" s="16" t="s">
        <v>104</v>
      </c>
      <c r="F313" s="57">
        <v>2217</v>
      </c>
      <c r="G313" s="29">
        <v>1500</v>
      </c>
      <c r="H313" s="7">
        <v>42928</v>
      </c>
      <c r="I313" s="100">
        <f t="shared" si="19"/>
        <v>0</v>
      </c>
      <c r="J313" s="100">
        <f t="shared" si="20"/>
        <v>1500</v>
      </c>
      <c r="K313" s="125" t="str">
        <f t="shared" si="21"/>
        <v>ATRASADO</v>
      </c>
    </row>
    <row r="314" spans="2:11" ht="24.75">
      <c r="B314" s="7">
        <v>42928</v>
      </c>
      <c r="C314" s="14">
        <v>1500142699</v>
      </c>
      <c r="D314" s="10" t="s">
        <v>103</v>
      </c>
      <c r="E314" s="16" t="s">
        <v>104</v>
      </c>
      <c r="F314" s="57">
        <v>2217</v>
      </c>
      <c r="G314" s="29">
        <v>720</v>
      </c>
      <c r="H314" s="7">
        <v>42928</v>
      </c>
      <c r="I314" s="100">
        <f t="shared" si="19"/>
        <v>0</v>
      </c>
      <c r="J314" s="100">
        <f t="shared" si="20"/>
        <v>720</v>
      </c>
      <c r="K314" s="125" t="str">
        <f t="shared" si="21"/>
        <v>ATRASADO</v>
      </c>
    </row>
    <row r="315" spans="2:11" ht="24.75">
      <c r="B315" s="7">
        <v>42961</v>
      </c>
      <c r="C315" s="14">
        <v>1500143890</v>
      </c>
      <c r="D315" s="10" t="s">
        <v>103</v>
      </c>
      <c r="E315" s="16" t="s">
        <v>104</v>
      </c>
      <c r="F315" s="57">
        <v>2217</v>
      </c>
      <c r="G315" s="29">
        <v>720</v>
      </c>
      <c r="H315" s="7">
        <v>42961</v>
      </c>
      <c r="I315" s="100">
        <f t="shared" si="19"/>
        <v>0</v>
      </c>
      <c r="J315" s="100">
        <f t="shared" si="20"/>
        <v>720</v>
      </c>
      <c r="K315" s="125" t="str">
        <f t="shared" si="21"/>
        <v>ATRASADO</v>
      </c>
    </row>
    <row r="316" spans="2:11" ht="24.75">
      <c r="B316" s="7">
        <v>42961</v>
      </c>
      <c r="C316" s="14">
        <v>1500143922</v>
      </c>
      <c r="D316" s="10" t="s">
        <v>103</v>
      </c>
      <c r="E316" s="16" t="s">
        <v>104</v>
      </c>
      <c r="F316" s="57">
        <v>2217</v>
      </c>
      <c r="G316" s="29">
        <v>12840</v>
      </c>
      <c r="H316" s="7">
        <v>42961</v>
      </c>
      <c r="I316" s="100">
        <f t="shared" si="19"/>
        <v>0</v>
      </c>
      <c r="J316" s="100">
        <f t="shared" si="20"/>
        <v>12840</v>
      </c>
      <c r="K316" s="125" t="str">
        <f t="shared" si="21"/>
        <v>ATRASADO</v>
      </c>
    </row>
    <row r="317" spans="2:11" ht="24.75">
      <c r="B317" s="7">
        <v>42961</v>
      </c>
      <c r="C317" s="14">
        <v>1500143925</v>
      </c>
      <c r="D317" s="10" t="s">
        <v>103</v>
      </c>
      <c r="E317" s="16" t="s">
        <v>104</v>
      </c>
      <c r="F317" s="57">
        <v>2217</v>
      </c>
      <c r="G317" s="29">
        <v>288</v>
      </c>
      <c r="H317" s="7">
        <v>42961</v>
      </c>
      <c r="I317" s="100">
        <f t="shared" si="19"/>
        <v>0</v>
      </c>
      <c r="J317" s="100">
        <f t="shared" si="20"/>
        <v>288</v>
      </c>
      <c r="K317" s="125" t="str">
        <f t="shared" si="21"/>
        <v>ATRASADO</v>
      </c>
    </row>
    <row r="318" spans="2:11" ht="24.75">
      <c r="B318" s="7">
        <v>42961</v>
      </c>
      <c r="C318" s="14">
        <v>1500143965</v>
      </c>
      <c r="D318" s="10" t="s">
        <v>103</v>
      </c>
      <c r="E318" s="16" t="s">
        <v>104</v>
      </c>
      <c r="F318" s="57">
        <v>2217</v>
      </c>
      <c r="G318" s="29">
        <v>1500</v>
      </c>
      <c r="H318" s="7">
        <v>42961</v>
      </c>
      <c r="I318" s="100">
        <f t="shared" si="19"/>
        <v>0</v>
      </c>
      <c r="J318" s="100">
        <f t="shared" si="20"/>
        <v>1500</v>
      </c>
      <c r="K318" s="125" t="str">
        <f t="shared" si="21"/>
        <v>ATRASADO</v>
      </c>
    </row>
    <row r="319" spans="2:11" ht="24.75">
      <c r="B319" s="7">
        <v>42961</v>
      </c>
      <c r="C319" s="14">
        <v>1500144001</v>
      </c>
      <c r="D319" s="10" t="s">
        <v>103</v>
      </c>
      <c r="E319" s="16" t="s">
        <v>104</v>
      </c>
      <c r="F319" s="57">
        <v>2217</v>
      </c>
      <c r="G319" s="29">
        <v>371</v>
      </c>
      <c r="H319" s="7">
        <v>42961</v>
      </c>
      <c r="I319" s="100">
        <f t="shared" si="19"/>
        <v>0</v>
      </c>
      <c r="J319" s="100">
        <f t="shared" si="20"/>
        <v>371</v>
      </c>
      <c r="K319" s="125" t="str">
        <f t="shared" si="21"/>
        <v>ATRASADO</v>
      </c>
    </row>
    <row r="320" spans="2:11" ht="24.75">
      <c r="B320" s="7">
        <v>42692</v>
      </c>
      <c r="C320" s="14">
        <v>11500132466</v>
      </c>
      <c r="D320" s="10" t="s">
        <v>103</v>
      </c>
      <c r="E320" s="16" t="s">
        <v>104</v>
      </c>
      <c r="F320" s="57">
        <v>2217</v>
      </c>
      <c r="G320" s="29">
        <v>720</v>
      </c>
      <c r="H320" s="7">
        <v>42692</v>
      </c>
      <c r="I320" s="100">
        <f t="shared" si="19"/>
        <v>0</v>
      </c>
      <c r="J320" s="100">
        <f t="shared" si="20"/>
        <v>720</v>
      </c>
      <c r="K320" s="125" t="str">
        <f t="shared" si="21"/>
        <v>ATRASADO</v>
      </c>
    </row>
    <row r="321" spans="2:11" ht="24.75">
      <c r="B321" s="7">
        <v>42696</v>
      </c>
      <c r="C321" s="14">
        <v>11500132604</v>
      </c>
      <c r="D321" s="10" t="s">
        <v>103</v>
      </c>
      <c r="E321" s="16" t="s">
        <v>104</v>
      </c>
      <c r="F321" s="57">
        <v>2217</v>
      </c>
      <c r="G321" s="29">
        <v>12840</v>
      </c>
      <c r="H321" s="7">
        <v>42696</v>
      </c>
      <c r="I321" s="100">
        <f t="shared" si="19"/>
        <v>0</v>
      </c>
      <c r="J321" s="100">
        <f t="shared" si="20"/>
        <v>12840</v>
      </c>
      <c r="K321" s="125" t="str">
        <f t="shared" si="21"/>
        <v>ATRASADO</v>
      </c>
    </row>
    <row r="322" spans="2:11" ht="24.75">
      <c r="B322" s="7">
        <v>42696</v>
      </c>
      <c r="C322" s="14">
        <v>11500132619</v>
      </c>
      <c r="D322" s="10" t="s">
        <v>103</v>
      </c>
      <c r="E322" s="16" t="s">
        <v>104</v>
      </c>
      <c r="F322" s="57">
        <v>2217</v>
      </c>
      <c r="G322" s="29">
        <v>288</v>
      </c>
      <c r="H322" s="7">
        <v>42696</v>
      </c>
      <c r="I322" s="100">
        <f t="shared" si="19"/>
        <v>0</v>
      </c>
      <c r="J322" s="100">
        <f t="shared" si="20"/>
        <v>288</v>
      </c>
      <c r="K322" s="125" t="str">
        <f t="shared" si="21"/>
        <v>ATRASADO</v>
      </c>
    </row>
    <row r="323" spans="2:11" ht="24.75">
      <c r="B323" s="7">
        <v>42697</v>
      </c>
      <c r="C323" s="14">
        <v>11500132660</v>
      </c>
      <c r="D323" s="10" t="s">
        <v>103</v>
      </c>
      <c r="E323" s="16" t="s">
        <v>104</v>
      </c>
      <c r="F323" s="57">
        <v>2217</v>
      </c>
      <c r="G323" s="29">
        <v>1500</v>
      </c>
      <c r="H323" s="7">
        <v>42697</v>
      </c>
      <c r="I323" s="100">
        <f t="shared" si="19"/>
        <v>0</v>
      </c>
      <c r="J323" s="100">
        <f t="shared" si="20"/>
        <v>1500</v>
      </c>
      <c r="K323" s="125" t="str">
        <f t="shared" si="21"/>
        <v>ATRASADO</v>
      </c>
    </row>
    <row r="324" spans="2:11" ht="24.75">
      <c r="B324" s="7">
        <v>42702</v>
      </c>
      <c r="C324" s="14">
        <v>11500132758</v>
      </c>
      <c r="D324" s="10" t="s">
        <v>103</v>
      </c>
      <c r="E324" s="16" t="s">
        <v>104</v>
      </c>
      <c r="F324" s="57">
        <v>2217</v>
      </c>
      <c r="G324" s="29">
        <v>339</v>
      </c>
      <c r="H324" s="7">
        <v>42702</v>
      </c>
      <c r="I324" s="100">
        <f t="shared" si="19"/>
        <v>0</v>
      </c>
      <c r="J324" s="100">
        <f t="shared" si="20"/>
        <v>339</v>
      </c>
      <c r="K324" s="125" t="str">
        <f t="shared" si="21"/>
        <v>ATRASADO</v>
      </c>
    </row>
    <row r="325" spans="2:11" ht="24.75">
      <c r="B325" s="7">
        <v>42753</v>
      </c>
      <c r="C325" s="14">
        <v>11500134963</v>
      </c>
      <c r="D325" s="10" t="s">
        <v>103</v>
      </c>
      <c r="E325" s="16" t="s">
        <v>104</v>
      </c>
      <c r="F325" s="57">
        <v>2217</v>
      </c>
      <c r="G325" s="29">
        <v>720</v>
      </c>
      <c r="H325" s="7">
        <v>42753</v>
      </c>
      <c r="I325" s="100">
        <f t="shared" si="19"/>
        <v>0</v>
      </c>
      <c r="J325" s="100">
        <f t="shared" si="20"/>
        <v>720</v>
      </c>
      <c r="K325" s="125" t="str">
        <f t="shared" si="21"/>
        <v>ATRASADO</v>
      </c>
    </row>
    <row r="326" spans="2:11" ht="24.75">
      <c r="B326" s="7">
        <v>42755</v>
      </c>
      <c r="C326" s="14">
        <v>11500135101</v>
      </c>
      <c r="D326" s="10" t="s">
        <v>103</v>
      </c>
      <c r="E326" s="16" t="s">
        <v>104</v>
      </c>
      <c r="F326" s="57">
        <v>2217</v>
      </c>
      <c r="G326" s="29">
        <v>12840</v>
      </c>
      <c r="H326" s="7">
        <v>42755</v>
      </c>
      <c r="I326" s="100">
        <f t="shared" si="19"/>
        <v>0</v>
      </c>
      <c r="J326" s="100">
        <f t="shared" si="20"/>
        <v>12840</v>
      </c>
      <c r="K326" s="125" t="str">
        <f t="shared" si="21"/>
        <v>ATRASADO</v>
      </c>
    </row>
    <row r="327" spans="2:11" ht="24.75">
      <c r="B327" s="7">
        <v>42755</v>
      </c>
      <c r="C327" s="14">
        <v>11500135117</v>
      </c>
      <c r="D327" s="10" t="s">
        <v>103</v>
      </c>
      <c r="E327" s="16" t="s">
        <v>104</v>
      </c>
      <c r="F327" s="57">
        <v>2217</v>
      </c>
      <c r="G327" s="29">
        <v>288</v>
      </c>
      <c r="H327" s="7">
        <v>42755</v>
      </c>
      <c r="I327" s="100">
        <f t="shared" si="19"/>
        <v>0</v>
      </c>
      <c r="J327" s="100">
        <f t="shared" si="20"/>
        <v>288</v>
      </c>
      <c r="K327" s="125" t="str">
        <f t="shared" si="21"/>
        <v>ATRASADO</v>
      </c>
    </row>
    <row r="328" spans="2:11" ht="24.75">
      <c r="B328" s="7">
        <v>42758</v>
      </c>
      <c r="C328" s="14">
        <v>11500135158</v>
      </c>
      <c r="D328" s="10" t="s">
        <v>103</v>
      </c>
      <c r="E328" s="16" t="s">
        <v>104</v>
      </c>
      <c r="F328" s="57">
        <v>2217</v>
      </c>
      <c r="G328" s="29">
        <v>1500</v>
      </c>
      <c r="H328" s="7">
        <v>42758</v>
      </c>
      <c r="I328" s="100">
        <f t="shared" si="19"/>
        <v>0</v>
      </c>
      <c r="J328" s="100">
        <f t="shared" si="20"/>
        <v>1500</v>
      </c>
      <c r="K328" s="125" t="str">
        <f t="shared" si="21"/>
        <v>ATRASADO</v>
      </c>
    </row>
    <row r="329" spans="2:11" ht="24.75">
      <c r="B329" s="7">
        <v>42761</v>
      </c>
      <c r="C329" s="14">
        <v>11500135263</v>
      </c>
      <c r="D329" s="10" t="s">
        <v>103</v>
      </c>
      <c r="E329" s="16" t="s">
        <v>104</v>
      </c>
      <c r="F329" s="57">
        <v>2217</v>
      </c>
      <c r="G329" s="29">
        <v>347</v>
      </c>
      <c r="H329" s="7">
        <v>42761</v>
      </c>
      <c r="I329" s="100">
        <f t="shared" si="19"/>
        <v>0</v>
      </c>
      <c r="J329" s="100">
        <f t="shared" si="20"/>
        <v>347</v>
      </c>
      <c r="K329" s="125" t="str">
        <f t="shared" si="21"/>
        <v>ATRASADO</v>
      </c>
    </row>
    <row r="330" spans="2:11" ht="24.75">
      <c r="B330" s="7">
        <v>42775</v>
      </c>
      <c r="C330" s="14">
        <v>11500136232</v>
      </c>
      <c r="D330" s="10" t="s">
        <v>103</v>
      </c>
      <c r="E330" s="16" t="s">
        <v>104</v>
      </c>
      <c r="F330" s="57">
        <v>2217</v>
      </c>
      <c r="G330" s="29">
        <v>720</v>
      </c>
      <c r="H330" s="7">
        <v>42775</v>
      </c>
      <c r="I330" s="100">
        <f t="shared" si="19"/>
        <v>0</v>
      </c>
      <c r="J330" s="100">
        <f t="shared" si="20"/>
        <v>720</v>
      </c>
      <c r="K330" s="125" t="str">
        <f t="shared" si="21"/>
        <v>ATRASADO</v>
      </c>
    </row>
    <row r="331" spans="2:11" ht="24.75">
      <c r="B331" s="7">
        <v>42775</v>
      </c>
      <c r="C331" s="14">
        <v>11500136271</v>
      </c>
      <c r="D331" s="10" t="s">
        <v>103</v>
      </c>
      <c r="E331" s="16" t="s">
        <v>104</v>
      </c>
      <c r="F331" s="57">
        <v>2217</v>
      </c>
      <c r="G331" s="29">
        <v>1500</v>
      </c>
      <c r="H331" s="7">
        <v>42775</v>
      </c>
      <c r="I331" s="100">
        <f t="shared" si="19"/>
        <v>0</v>
      </c>
      <c r="J331" s="100">
        <f t="shared" si="20"/>
        <v>1500</v>
      </c>
      <c r="K331" s="125" t="str">
        <f t="shared" si="21"/>
        <v>ATRASADO</v>
      </c>
    </row>
    <row r="332" spans="2:11" ht="24.75">
      <c r="B332" s="7">
        <v>42775</v>
      </c>
      <c r="C332" s="14">
        <v>11500136286</v>
      </c>
      <c r="D332" s="10" t="s">
        <v>103</v>
      </c>
      <c r="E332" s="16" t="s">
        <v>104</v>
      </c>
      <c r="F332" s="57">
        <v>2217</v>
      </c>
      <c r="G332" s="29">
        <v>351</v>
      </c>
      <c r="H332" s="7">
        <v>42775</v>
      </c>
      <c r="I332" s="100">
        <f t="shared" si="19"/>
        <v>0</v>
      </c>
      <c r="J332" s="100">
        <f t="shared" si="20"/>
        <v>351</v>
      </c>
      <c r="K332" s="125" t="str">
        <f t="shared" si="21"/>
        <v>ATRASADO</v>
      </c>
    </row>
    <row r="333" spans="2:11" ht="24.75">
      <c r="B333" s="7">
        <v>42780</v>
      </c>
      <c r="C333" s="14">
        <v>11500136456</v>
      </c>
      <c r="D333" s="10" t="s">
        <v>103</v>
      </c>
      <c r="E333" s="16" t="s">
        <v>104</v>
      </c>
      <c r="F333" s="57">
        <v>2217</v>
      </c>
      <c r="G333" s="29">
        <v>12840</v>
      </c>
      <c r="H333" s="7">
        <v>42780</v>
      </c>
      <c r="I333" s="100">
        <f t="shared" si="19"/>
        <v>0</v>
      </c>
      <c r="J333" s="100">
        <f t="shared" si="20"/>
        <v>12840</v>
      </c>
      <c r="K333" s="125" t="str">
        <f t="shared" si="21"/>
        <v>ATRASADO</v>
      </c>
    </row>
    <row r="334" spans="2:11" ht="24.75">
      <c r="B334" s="7">
        <v>42780</v>
      </c>
      <c r="C334" s="14">
        <v>11500136459</v>
      </c>
      <c r="D334" s="10" t="s">
        <v>103</v>
      </c>
      <c r="E334" s="16" t="s">
        <v>104</v>
      </c>
      <c r="F334" s="57">
        <v>2217</v>
      </c>
      <c r="G334" s="29">
        <v>288</v>
      </c>
      <c r="H334" s="7">
        <v>42780</v>
      </c>
      <c r="I334" s="100">
        <f t="shared" si="19"/>
        <v>0</v>
      </c>
      <c r="J334" s="100">
        <f t="shared" si="20"/>
        <v>288</v>
      </c>
      <c r="K334" s="125" t="str">
        <f t="shared" si="21"/>
        <v>ATRASADO</v>
      </c>
    </row>
    <row r="335" spans="2:11" ht="24.75">
      <c r="B335" s="7">
        <v>42807</v>
      </c>
      <c r="C335" s="14">
        <v>11500137393</v>
      </c>
      <c r="D335" s="10" t="s">
        <v>103</v>
      </c>
      <c r="E335" s="16" t="s">
        <v>104</v>
      </c>
      <c r="F335" s="57">
        <v>2217</v>
      </c>
      <c r="G335" s="29">
        <v>720</v>
      </c>
      <c r="H335" s="7">
        <v>42807</v>
      </c>
      <c r="I335" s="100">
        <f t="shared" si="19"/>
        <v>0</v>
      </c>
      <c r="J335" s="100">
        <f t="shared" si="20"/>
        <v>720</v>
      </c>
      <c r="K335" s="125" t="str">
        <f t="shared" si="21"/>
        <v>ATRASADO</v>
      </c>
    </row>
    <row r="336" spans="2:11" ht="24.75">
      <c r="B336" s="7">
        <v>42808</v>
      </c>
      <c r="C336" s="14">
        <v>11500137561</v>
      </c>
      <c r="D336" s="10" t="s">
        <v>103</v>
      </c>
      <c r="E336" s="16" t="s">
        <v>104</v>
      </c>
      <c r="F336" s="57">
        <v>2217</v>
      </c>
      <c r="G336" s="29">
        <v>12840</v>
      </c>
      <c r="H336" s="7">
        <v>42808</v>
      </c>
      <c r="I336" s="100">
        <f t="shared" si="19"/>
        <v>0</v>
      </c>
      <c r="J336" s="100">
        <f t="shared" si="20"/>
        <v>12840</v>
      </c>
      <c r="K336" s="125" t="str">
        <f t="shared" si="21"/>
        <v>ATRASADO</v>
      </c>
    </row>
    <row r="337" spans="2:11" ht="24.75">
      <c r="B337" s="7">
        <v>42808</v>
      </c>
      <c r="C337" s="14">
        <v>11500137564</v>
      </c>
      <c r="D337" s="10" t="s">
        <v>103</v>
      </c>
      <c r="E337" s="16" t="s">
        <v>104</v>
      </c>
      <c r="F337" s="57">
        <v>2217</v>
      </c>
      <c r="G337" s="29">
        <v>288</v>
      </c>
      <c r="H337" s="7">
        <v>42808</v>
      </c>
      <c r="I337" s="100">
        <f t="shared" si="19"/>
        <v>0</v>
      </c>
      <c r="J337" s="100">
        <f t="shared" si="20"/>
        <v>288</v>
      </c>
      <c r="K337" s="125" t="str">
        <f t="shared" si="21"/>
        <v>ATRASADO</v>
      </c>
    </row>
    <row r="338" spans="2:11" ht="24.75">
      <c r="B338" s="7">
        <v>42808</v>
      </c>
      <c r="C338" s="14">
        <v>11500137601</v>
      </c>
      <c r="D338" s="10" t="s">
        <v>103</v>
      </c>
      <c r="E338" s="16" t="s">
        <v>104</v>
      </c>
      <c r="F338" s="57">
        <v>2217</v>
      </c>
      <c r="G338" s="29">
        <v>1500</v>
      </c>
      <c r="H338" s="7">
        <v>42808</v>
      </c>
      <c r="I338" s="100">
        <f t="shared" si="19"/>
        <v>0</v>
      </c>
      <c r="J338" s="100">
        <f t="shared" si="20"/>
        <v>1500</v>
      </c>
      <c r="K338" s="125" t="str">
        <f t="shared" si="21"/>
        <v>ATRASADO</v>
      </c>
    </row>
    <row r="339" spans="2:11" ht="24.75">
      <c r="B339" s="7">
        <v>42809</v>
      </c>
      <c r="C339" s="14">
        <v>11500137672</v>
      </c>
      <c r="D339" s="10" t="s">
        <v>103</v>
      </c>
      <c r="E339" s="16" t="s">
        <v>104</v>
      </c>
      <c r="F339" s="57">
        <v>2217</v>
      </c>
      <c r="G339" s="29">
        <v>347</v>
      </c>
      <c r="H339" s="7">
        <v>42809</v>
      </c>
      <c r="I339" s="100">
        <f t="shared" si="19"/>
        <v>0</v>
      </c>
      <c r="J339" s="100">
        <f t="shared" si="20"/>
        <v>347</v>
      </c>
      <c r="K339" s="125" t="str">
        <f t="shared" si="21"/>
        <v>ATRASADO</v>
      </c>
    </row>
    <row r="340" spans="2:11" ht="24.75">
      <c r="B340" s="7">
        <v>42865</v>
      </c>
      <c r="C340" s="14">
        <v>11500139920</v>
      </c>
      <c r="D340" s="10" t="s">
        <v>103</v>
      </c>
      <c r="E340" s="16" t="s">
        <v>104</v>
      </c>
      <c r="F340" s="57">
        <v>2217</v>
      </c>
      <c r="G340" s="29">
        <v>1500</v>
      </c>
      <c r="H340" s="7">
        <v>42865</v>
      </c>
      <c r="I340" s="100">
        <f t="shared" si="19"/>
        <v>0</v>
      </c>
      <c r="J340" s="100">
        <f t="shared" si="20"/>
        <v>1500</v>
      </c>
      <c r="K340" s="125" t="str">
        <f t="shared" si="21"/>
        <v>ATRASADO</v>
      </c>
    </row>
    <row r="341" spans="2:11" ht="24.75">
      <c r="B341" s="7">
        <v>42865</v>
      </c>
      <c r="C341" s="14">
        <v>11500139984</v>
      </c>
      <c r="D341" s="10" t="s">
        <v>103</v>
      </c>
      <c r="E341" s="16" t="s">
        <v>104</v>
      </c>
      <c r="F341" s="57">
        <v>2217</v>
      </c>
      <c r="G341" s="29">
        <v>720</v>
      </c>
      <c r="H341" s="7">
        <v>42865</v>
      </c>
      <c r="I341" s="100">
        <f t="shared" si="19"/>
        <v>0</v>
      </c>
      <c r="J341" s="100">
        <f t="shared" si="20"/>
        <v>720</v>
      </c>
      <c r="K341" s="125" t="str">
        <f t="shared" si="21"/>
        <v>ATRASADO</v>
      </c>
    </row>
    <row r="342" spans="2:11" ht="24.75">
      <c r="B342" s="7">
        <v>42867</v>
      </c>
      <c r="C342" s="14">
        <v>11500140072</v>
      </c>
      <c r="D342" s="10" t="s">
        <v>103</v>
      </c>
      <c r="E342" s="16" t="s">
        <v>104</v>
      </c>
      <c r="F342" s="57">
        <v>2217</v>
      </c>
      <c r="G342" s="29">
        <v>12840</v>
      </c>
      <c r="H342" s="7">
        <v>42867</v>
      </c>
      <c r="I342" s="100">
        <f t="shared" si="19"/>
        <v>0</v>
      </c>
      <c r="J342" s="100">
        <f t="shared" si="20"/>
        <v>12840</v>
      </c>
      <c r="K342" s="125" t="str">
        <f t="shared" si="21"/>
        <v>ATRASADO</v>
      </c>
    </row>
    <row r="343" spans="2:11" ht="24.75">
      <c r="B343" s="7">
        <v>42867</v>
      </c>
      <c r="C343" s="14">
        <v>11500140075</v>
      </c>
      <c r="D343" s="10" t="s">
        <v>103</v>
      </c>
      <c r="E343" s="16" t="s">
        <v>104</v>
      </c>
      <c r="F343" s="57">
        <v>2217</v>
      </c>
      <c r="G343" s="29">
        <v>288</v>
      </c>
      <c r="H343" s="7">
        <v>42867</v>
      </c>
      <c r="I343" s="100">
        <f t="shared" si="19"/>
        <v>0</v>
      </c>
      <c r="J343" s="100">
        <f t="shared" si="20"/>
        <v>288</v>
      </c>
      <c r="K343" s="125" t="str">
        <f t="shared" si="21"/>
        <v>ATRASADO</v>
      </c>
    </row>
    <row r="344" spans="2:11" ht="24.75">
      <c r="B344" s="7">
        <v>42867</v>
      </c>
      <c r="C344" s="14">
        <v>11500140168</v>
      </c>
      <c r="D344" s="10" t="s">
        <v>103</v>
      </c>
      <c r="E344" s="16" t="s">
        <v>104</v>
      </c>
      <c r="F344" s="57">
        <v>2217</v>
      </c>
      <c r="G344" s="29">
        <v>355</v>
      </c>
      <c r="H344" s="7">
        <v>42867</v>
      </c>
      <c r="I344" s="100">
        <f t="shared" si="19"/>
        <v>0</v>
      </c>
      <c r="J344" s="100">
        <f t="shared" si="20"/>
        <v>355</v>
      </c>
      <c r="K344" s="125" t="str">
        <f t="shared" si="21"/>
        <v>ATRASADO</v>
      </c>
    </row>
    <row r="345" spans="2:11" ht="24.75">
      <c r="B345" s="7">
        <v>42895</v>
      </c>
      <c r="C345" s="14">
        <v>11500141274</v>
      </c>
      <c r="D345" s="10" t="s">
        <v>103</v>
      </c>
      <c r="E345" s="16" t="s">
        <v>104</v>
      </c>
      <c r="F345" s="57">
        <v>2217</v>
      </c>
      <c r="G345" s="29">
        <v>720</v>
      </c>
      <c r="H345" s="7">
        <v>42895</v>
      </c>
      <c r="I345" s="100">
        <f t="shared" si="19"/>
        <v>0</v>
      </c>
      <c r="J345" s="100">
        <f t="shared" si="20"/>
        <v>720</v>
      </c>
      <c r="K345" s="125" t="str">
        <f t="shared" si="21"/>
        <v>ATRASADO</v>
      </c>
    </row>
    <row r="346" spans="2:11" ht="24.75">
      <c r="B346" s="8">
        <v>40543</v>
      </c>
      <c r="C346" s="13" t="s">
        <v>266</v>
      </c>
      <c r="D346" s="10" t="s">
        <v>103</v>
      </c>
      <c r="E346" s="16" t="s">
        <v>267</v>
      </c>
      <c r="F346" s="57">
        <v>2217</v>
      </c>
      <c r="G346" s="29">
        <v>50807.89</v>
      </c>
      <c r="H346" s="8">
        <v>40543</v>
      </c>
      <c r="I346" s="100">
        <f t="shared" si="19"/>
        <v>0</v>
      </c>
      <c r="J346" s="100">
        <f t="shared" si="20"/>
        <v>50807.89</v>
      </c>
      <c r="K346" s="125" t="str">
        <f t="shared" si="21"/>
        <v>ATRASADO</v>
      </c>
    </row>
    <row r="347" spans="2:11" ht="24.75">
      <c r="B347" s="7">
        <v>40967</v>
      </c>
      <c r="C347" s="13" t="s">
        <v>266</v>
      </c>
      <c r="D347" s="10" t="s">
        <v>103</v>
      </c>
      <c r="E347" s="16" t="s">
        <v>267</v>
      </c>
      <c r="F347" s="57">
        <v>2217</v>
      </c>
      <c r="G347" s="29">
        <v>28392.510000000002</v>
      </c>
      <c r="H347" s="24">
        <v>40967</v>
      </c>
      <c r="I347" s="100">
        <f t="shared" si="19"/>
        <v>0</v>
      </c>
      <c r="J347" s="100">
        <f t="shared" si="20"/>
        <v>28392.510000000002</v>
      </c>
      <c r="K347" s="125" t="str">
        <f t="shared" si="21"/>
        <v>ATRASADO</v>
      </c>
    </row>
    <row r="348" spans="2:11" ht="36.75">
      <c r="B348" s="7">
        <v>40999</v>
      </c>
      <c r="C348" s="13" t="s">
        <v>268</v>
      </c>
      <c r="D348" s="10" t="s">
        <v>103</v>
      </c>
      <c r="E348" s="16" t="s">
        <v>267</v>
      </c>
      <c r="F348" s="57">
        <v>2217</v>
      </c>
      <c r="G348" s="29">
        <v>16497</v>
      </c>
      <c r="H348" s="23">
        <v>40999</v>
      </c>
      <c r="I348" s="100">
        <f t="shared" si="19"/>
        <v>0</v>
      </c>
      <c r="J348" s="100">
        <f t="shared" si="20"/>
        <v>16497</v>
      </c>
      <c r="K348" s="125" t="str">
        <f t="shared" si="21"/>
        <v>ATRASADO</v>
      </c>
    </row>
    <row r="349" spans="2:11" ht="24.75">
      <c r="B349" s="7">
        <v>41029</v>
      </c>
      <c r="C349" s="13" t="s">
        <v>269</v>
      </c>
      <c r="D349" s="10" t="s">
        <v>103</v>
      </c>
      <c r="E349" s="16" t="s">
        <v>267</v>
      </c>
      <c r="F349" s="57">
        <v>2217</v>
      </c>
      <c r="G349" s="29">
        <v>14628</v>
      </c>
      <c r="H349" s="23">
        <v>41029</v>
      </c>
      <c r="I349" s="100">
        <f t="shared" si="19"/>
        <v>0</v>
      </c>
      <c r="J349" s="100">
        <f t="shared" si="20"/>
        <v>14628</v>
      </c>
      <c r="K349" s="125" t="str">
        <f t="shared" si="21"/>
        <v>ATRASADO</v>
      </c>
    </row>
    <row r="350" spans="2:11" ht="24.75">
      <c r="B350" s="7">
        <v>41060</v>
      </c>
      <c r="C350" s="13" t="s">
        <v>270</v>
      </c>
      <c r="D350" s="10" t="s">
        <v>103</v>
      </c>
      <c r="E350" s="16" t="s">
        <v>267</v>
      </c>
      <c r="F350" s="57">
        <v>2217</v>
      </c>
      <c r="G350" s="29">
        <v>14628</v>
      </c>
      <c r="H350" s="23">
        <v>41060</v>
      </c>
      <c r="I350" s="100">
        <f t="shared" si="19"/>
        <v>0</v>
      </c>
      <c r="J350" s="100">
        <f t="shared" si="20"/>
        <v>14628</v>
      </c>
      <c r="K350" s="125" t="str">
        <f t="shared" si="21"/>
        <v>ATRASADO</v>
      </c>
    </row>
    <row r="351" spans="2:11" ht="24.75">
      <c r="B351" s="7">
        <v>41081</v>
      </c>
      <c r="C351" s="13">
        <v>1500068495</v>
      </c>
      <c r="D351" s="10" t="s">
        <v>103</v>
      </c>
      <c r="E351" s="16" t="s">
        <v>267</v>
      </c>
      <c r="F351" s="57">
        <v>2217</v>
      </c>
      <c r="G351" s="29">
        <v>1788</v>
      </c>
      <c r="H351" s="23">
        <v>41081</v>
      </c>
      <c r="I351" s="100">
        <f t="shared" si="19"/>
        <v>0</v>
      </c>
      <c r="J351" s="100">
        <f t="shared" si="20"/>
        <v>1788</v>
      </c>
      <c r="K351" s="125" t="str">
        <f t="shared" si="21"/>
        <v>ATRASADO</v>
      </c>
    </row>
    <row r="352" spans="2:11" ht="24.75">
      <c r="B352" s="7">
        <v>41090</v>
      </c>
      <c r="C352" s="13">
        <v>1500069649</v>
      </c>
      <c r="D352" s="10" t="s">
        <v>103</v>
      </c>
      <c r="E352" s="16" t="s">
        <v>267</v>
      </c>
      <c r="F352" s="57">
        <v>2217</v>
      </c>
      <c r="G352" s="29">
        <v>1500</v>
      </c>
      <c r="H352" s="23">
        <v>41090</v>
      </c>
      <c r="I352" s="100">
        <f t="shared" si="19"/>
        <v>0</v>
      </c>
      <c r="J352" s="100">
        <f t="shared" si="20"/>
        <v>1500</v>
      </c>
      <c r="K352" s="125" t="str">
        <f t="shared" si="21"/>
        <v>ATRASADO</v>
      </c>
    </row>
    <row r="353" spans="2:11" ht="24.75">
      <c r="B353" s="7" t="s">
        <v>272</v>
      </c>
      <c r="C353" s="13" t="s">
        <v>271</v>
      </c>
      <c r="D353" s="10" t="s">
        <v>103</v>
      </c>
      <c r="E353" s="16" t="s">
        <v>267</v>
      </c>
      <c r="F353" s="57">
        <v>2217</v>
      </c>
      <c r="G353" s="29">
        <v>15057</v>
      </c>
      <c r="H353" s="23">
        <v>41121</v>
      </c>
      <c r="I353" s="100">
        <f t="shared" si="19"/>
        <v>0</v>
      </c>
      <c r="J353" s="100">
        <f t="shared" si="20"/>
        <v>15057</v>
      </c>
      <c r="K353" s="125" t="str">
        <f t="shared" si="21"/>
        <v>ATRASADO</v>
      </c>
    </row>
    <row r="354" spans="2:11" ht="24.75">
      <c r="B354" s="7">
        <v>41486</v>
      </c>
      <c r="C354" s="13">
        <v>102719411</v>
      </c>
      <c r="D354" s="10" t="s">
        <v>103</v>
      </c>
      <c r="E354" s="16" t="s">
        <v>267</v>
      </c>
      <c r="F354" s="57">
        <v>2217</v>
      </c>
      <c r="G354" s="29">
        <v>1209</v>
      </c>
      <c r="H354" s="7">
        <v>41486</v>
      </c>
      <c r="I354" s="100">
        <f t="shared" si="19"/>
        <v>0</v>
      </c>
      <c r="J354" s="100">
        <f t="shared" si="20"/>
        <v>1209</v>
      </c>
      <c r="K354" s="125" t="str">
        <f t="shared" si="21"/>
        <v>ATRASADO</v>
      </c>
    </row>
    <row r="355" spans="2:11" ht="24.75">
      <c r="B355" s="7">
        <v>41486</v>
      </c>
      <c r="C355" s="13">
        <v>1500070544</v>
      </c>
      <c r="D355" s="10" t="s">
        <v>103</v>
      </c>
      <c r="E355" s="16" t="s">
        <v>267</v>
      </c>
      <c r="F355" s="57">
        <v>2217</v>
      </c>
      <c r="G355" s="29">
        <v>720</v>
      </c>
      <c r="H355" s="7">
        <v>41486</v>
      </c>
      <c r="I355" s="100">
        <f t="shared" si="19"/>
        <v>0</v>
      </c>
      <c r="J355" s="100">
        <f t="shared" si="20"/>
        <v>720</v>
      </c>
      <c r="K355" s="125" t="str">
        <f t="shared" si="21"/>
        <v>ATRASADO</v>
      </c>
    </row>
    <row r="356" spans="2:11" ht="24.75">
      <c r="B356" s="7">
        <v>41486</v>
      </c>
      <c r="C356" s="13">
        <v>1500070748</v>
      </c>
      <c r="D356" s="10" t="s">
        <v>103</v>
      </c>
      <c r="E356" s="16" t="s">
        <v>267</v>
      </c>
      <c r="F356" s="57">
        <v>2217</v>
      </c>
      <c r="G356" s="29">
        <v>288</v>
      </c>
      <c r="H356" s="7">
        <v>41486</v>
      </c>
      <c r="I356" s="100">
        <f t="shared" si="19"/>
        <v>0</v>
      </c>
      <c r="J356" s="100">
        <f t="shared" si="20"/>
        <v>288</v>
      </c>
      <c r="K356" s="125" t="str">
        <f t="shared" si="21"/>
        <v>ATRASADO</v>
      </c>
    </row>
    <row r="357" spans="2:11" ht="24.75">
      <c r="B357" s="7">
        <v>41486</v>
      </c>
      <c r="C357" s="13">
        <v>1500070731</v>
      </c>
      <c r="D357" s="10" t="s">
        <v>103</v>
      </c>
      <c r="E357" s="16" t="s">
        <v>267</v>
      </c>
      <c r="F357" s="57">
        <v>2217</v>
      </c>
      <c r="G357" s="29">
        <v>12840</v>
      </c>
      <c r="H357" s="7">
        <v>41486</v>
      </c>
      <c r="I357" s="100">
        <f t="shared" si="19"/>
        <v>0</v>
      </c>
      <c r="J357" s="100">
        <f t="shared" si="20"/>
        <v>12840</v>
      </c>
      <c r="K357" s="125" t="str">
        <f t="shared" si="21"/>
        <v>ATRASADO</v>
      </c>
    </row>
    <row r="358" spans="2:11" ht="24.75">
      <c r="B358" s="7">
        <v>42398</v>
      </c>
      <c r="C358" s="13">
        <v>1500120346</v>
      </c>
      <c r="D358" s="10" t="s">
        <v>103</v>
      </c>
      <c r="E358" s="16" t="s">
        <v>267</v>
      </c>
      <c r="F358" s="57">
        <v>2217</v>
      </c>
      <c r="G358" s="29">
        <v>386</v>
      </c>
      <c r="H358" s="7">
        <v>42398</v>
      </c>
      <c r="I358" s="100">
        <f t="shared" si="19"/>
        <v>0</v>
      </c>
      <c r="J358" s="100">
        <f t="shared" si="20"/>
        <v>386</v>
      </c>
      <c r="K358" s="125" t="str">
        <f t="shared" si="21"/>
        <v>ATRASADO</v>
      </c>
    </row>
    <row r="359" spans="2:11" ht="24.75">
      <c r="B359" s="7">
        <v>42425</v>
      </c>
      <c r="C359" s="13">
        <v>1500121593</v>
      </c>
      <c r="D359" s="10" t="s">
        <v>103</v>
      </c>
      <c r="E359" s="16" t="s">
        <v>267</v>
      </c>
      <c r="F359" s="57">
        <v>2217</v>
      </c>
      <c r="G359" s="29">
        <v>386</v>
      </c>
      <c r="H359" s="7">
        <v>42425</v>
      </c>
      <c r="I359" s="100">
        <f t="shared" si="19"/>
        <v>0</v>
      </c>
      <c r="J359" s="100">
        <f t="shared" si="20"/>
        <v>386</v>
      </c>
      <c r="K359" s="125" t="str">
        <f t="shared" si="21"/>
        <v>ATRASADO</v>
      </c>
    </row>
    <row r="360" spans="2:11" ht="24.75">
      <c r="B360" s="7">
        <v>42458</v>
      </c>
      <c r="C360" s="13">
        <v>1500122825</v>
      </c>
      <c r="D360" s="10" t="s">
        <v>103</v>
      </c>
      <c r="E360" s="16" t="s">
        <v>267</v>
      </c>
      <c r="F360" s="57">
        <v>2217</v>
      </c>
      <c r="G360" s="29">
        <v>388</v>
      </c>
      <c r="H360" s="7">
        <v>42458</v>
      </c>
      <c r="I360" s="100">
        <f t="shared" si="19"/>
        <v>0</v>
      </c>
      <c r="J360" s="100">
        <f t="shared" si="20"/>
        <v>388</v>
      </c>
      <c r="K360" s="125" t="str">
        <f t="shared" si="21"/>
        <v>ATRASADO</v>
      </c>
    </row>
    <row r="361" spans="2:11" ht="24.75">
      <c r="B361" s="7">
        <v>42487</v>
      </c>
      <c r="C361" s="13">
        <v>1500124072</v>
      </c>
      <c r="D361" s="10" t="s">
        <v>103</v>
      </c>
      <c r="E361" s="16" t="s">
        <v>267</v>
      </c>
      <c r="F361" s="57">
        <v>2217</v>
      </c>
      <c r="G361" s="29">
        <v>392</v>
      </c>
      <c r="H361" s="7">
        <v>42487</v>
      </c>
      <c r="I361" s="100">
        <f t="shared" si="19"/>
        <v>0</v>
      </c>
      <c r="J361" s="100">
        <f t="shared" si="20"/>
        <v>392</v>
      </c>
      <c r="K361" s="125" t="str">
        <f t="shared" si="21"/>
        <v>ATRASADO</v>
      </c>
    </row>
    <row r="362" spans="2:11" ht="24.75">
      <c r="B362" s="7">
        <v>42549</v>
      </c>
      <c r="C362" s="13">
        <v>1500126555</v>
      </c>
      <c r="D362" s="10" t="s">
        <v>103</v>
      </c>
      <c r="E362" s="16" t="s">
        <v>267</v>
      </c>
      <c r="F362" s="57">
        <v>2217</v>
      </c>
      <c r="G362" s="29">
        <v>396</v>
      </c>
      <c r="H362" s="7">
        <v>42549</v>
      </c>
      <c r="I362" s="100">
        <f t="shared" si="19"/>
        <v>0</v>
      </c>
      <c r="J362" s="100">
        <f t="shared" si="20"/>
        <v>396</v>
      </c>
      <c r="K362" s="125" t="str">
        <f t="shared" si="21"/>
        <v>ATRASADO</v>
      </c>
    </row>
    <row r="363" spans="2:11" ht="24.75">
      <c r="B363" s="7">
        <v>42578</v>
      </c>
      <c r="C363" s="13">
        <v>1500127799</v>
      </c>
      <c r="D363" s="10" t="s">
        <v>103</v>
      </c>
      <c r="E363" s="16" t="s">
        <v>267</v>
      </c>
      <c r="F363" s="57">
        <v>2217</v>
      </c>
      <c r="G363" s="29">
        <v>398</v>
      </c>
      <c r="H363" s="7">
        <v>42578</v>
      </c>
      <c r="I363" s="100">
        <f t="shared" si="19"/>
        <v>0</v>
      </c>
      <c r="J363" s="100">
        <f t="shared" si="20"/>
        <v>398</v>
      </c>
      <c r="K363" s="125" t="str">
        <f t="shared" si="21"/>
        <v>ATRASADO</v>
      </c>
    </row>
    <row r="364" spans="2:11" ht="24.75">
      <c r="B364" s="7">
        <v>42611</v>
      </c>
      <c r="C364" s="13">
        <v>1500129045</v>
      </c>
      <c r="D364" s="10" t="s">
        <v>103</v>
      </c>
      <c r="E364" s="16" t="s">
        <v>267</v>
      </c>
      <c r="F364" s="57">
        <v>2217</v>
      </c>
      <c r="G364" s="29">
        <v>398</v>
      </c>
      <c r="H364" s="7">
        <v>42611</v>
      </c>
      <c r="I364" s="100">
        <f t="shared" si="19"/>
        <v>0</v>
      </c>
      <c r="J364" s="100">
        <f t="shared" si="20"/>
        <v>398</v>
      </c>
      <c r="K364" s="125" t="str">
        <f t="shared" si="21"/>
        <v>ATRASADO</v>
      </c>
    </row>
    <row r="365" spans="2:11" ht="24.75">
      <c r="B365" s="7">
        <v>42641</v>
      </c>
      <c r="C365" s="13">
        <v>1500130289</v>
      </c>
      <c r="D365" s="10" t="s">
        <v>103</v>
      </c>
      <c r="E365" s="16" t="s">
        <v>267</v>
      </c>
      <c r="F365" s="57">
        <v>2217</v>
      </c>
      <c r="G365" s="29">
        <v>402</v>
      </c>
      <c r="H365" s="7">
        <v>42641</v>
      </c>
      <c r="I365" s="100">
        <f t="shared" ref="I365:I428" si="22">IF(G365&gt;0,0,"")</f>
        <v>0</v>
      </c>
      <c r="J365" s="100">
        <f t="shared" ref="J365:J428" si="23">IF(I365=0,G365,"")</f>
        <v>402</v>
      </c>
      <c r="K365" s="125" t="str">
        <f t="shared" ref="K365:K428" si="24">IF(J365&gt;0,"ATRASADO","")</f>
        <v>ATRASADO</v>
      </c>
    </row>
    <row r="366" spans="2:11" ht="24.75">
      <c r="B366" s="7">
        <v>42670</v>
      </c>
      <c r="C366" s="13">
        <v>1500131513</v>
      </c>
      <c r="D366" s="10" t="s">
        <v>103</v>
      </c>
      <c r="E366" s="16" t="s">
        <v>267</v>
      </c>
      <c r="F366" s="57">
        <v>2217</v>
      </c>
      <c r="G366" s="29">
        <v>402</v>
      </c>
      <c r="H366" s="7">
        <v>42670</v>
      </c>
      <c r="I366" s="100">
        <f t="shared" si="22"/>
        <v>0</v>
      </c>
      <c r="J366" s="100">
        <f t="shared" si="23"/>
        <v>402</v>
      </c>
      <c r="K366" s="125" t="str">
        <f t="shared" si="24"/>
        <v>ATRASADO</v>
      </c>
    </row>
    <row r="367" spans="2:11" ht="24.75">
      <c r="B367" s="7">
        <v>42732</v>
      </c>
      <c r="C367" s="13">
        <v>1500134024</v>
      </c>
      <c r="D367" s="10" t="s">
        <v>103</v>
      </c>
      <c r="E367" s="16" t="s">
        <v>267</v>
      </c>
      <c r="F367" s="57">
        <v>2217</v>
      </c>
      <c r="G367" s="29">
        <v>402</v>
      </c>
      <c r="H367" s="7">
        <v>42732</v>
      </c>
      <c r="I367" s="100">
        <f t="shared" si="22"/>
        <v>0</v>
      </c>
      <c r="J367" s="100">
        <f t="shared" si="23"/>
        <v>402</v>
      </c>
      <c r="K367" s="125" t="str">
        <f t="shared" si="24"/>
        <v>ATRASADO</v>
      </c>
    </row>
    <row r="368" spans="2:11" ht="24.75">
      <c r="B368" s="7">
        <v>42761</v>
      </c>
      <c r="C368" s="13">
        <v>1500135280</v>
      </c>
      <c r="D368" s="10" t="s">
        <v>103</v>
      </c>
      <c r="E368" s="16" t="s">
        <v>267</v>
      </c>
      <c r="F368" s="57">
        <v>2217</v>
      </c>
      <c r="G368" s="29">
        <v>402</v>
      </c>
      <c r="H368" s="7">
        <v>42761</v>
      </c>
      <c r="I368" s="100">
        <f t="shared" si="22"/>
        <v>0</v>
      </c>
      <c r="J368" s="100">
        <f t="shared" si="23"/>
        <v>402</v>
      </c>
      <c r="K368" s="125" t="str">
        <f t="shared" si="24"/>
        <v>ATRASADO</v>
      </c>
    </row>
    <row r="369" spans="2:11" ht="24.75">
      <c r="B369" s="7">
        <v>42774</v>
      </c>
      <c r="C369" s="13">
        <v>1500135955</v>
      </c>
      <c r="D369" s="10" t="s">
        <v>103</v>
      </c>
      <c r="E369" s="16" t="s">
        <v>267</v>
      </c>
      <c r="F369" s="57">
        <v>2217</v>
      </c>
      <c r="G369" s="29">
        <v>404</v>
      </c>
      <c r="H369" s="7">
        <v>42774</v>
      </c>
      <c r="I369" s="100">
        <f t="shared" si="22"/>
        <v>0</v>
      </c>
      <c r="J369" s="100">
        <f t="shared" si="23"/>
        <v>404</v>
      </c>
      <c r="K369" s="125" t="str">
        <f t="shared" si="24"/>
        <v>ATRASADO</v>
      </c>
    </row>
    <row r="370" spans="2:11" ht="24.75">
      <c r="B370" s="7">
        <v>42803</v>
      </c>
      <c r="C370" s="13">
        <v>1500137270</v>
      </c>
      <c r="D370" s="10" t="s">
        <v>103</v>
      </c>
      <c r="E370" s="16" t="s">
        <v>267</v>
      </c>
      <c r="F370" s="57">
        <v>2217</v>
      </c>
      <c r="G370" s="29">
        <v>394</v>
      </c>
      <c r="H370" s="7">
        <v>42803</v>
      </c>
      <c r="I370" s="100">
        <f t="shared" si="22"/>
        <v>0</v>
      </c>
      <c r="J370" s="100">
        <f t="shared" si="23"/>
        <v>394</v>
      </c>
      <c r="K370" s="125" t="str">
        <f t="shared" si="24"/>
        <v>ATRASADO</v>
      </c>
    </row>
    <row r="371" spans="2:11" ht="24.75">
      <c r="B371" s="7">
        <v>42837</v>
      </c>
      <c r="C371" s="13">
        <v>1500138948</v>
      </c>
      <c r="D371" s="10" t="s">
        <v>103</v>
      </c>
      <c r="E371" s="16" t="s">
        <v>267</v>
      </c>
      <c r="F371" s="57">
        <v>2217</v>
      </c>
      <c r="G371" s="29">
        <v>398</v>
      </c>
      <c r="H371" s="7">
        <v>42837</v>
      </c>
      <c r="I371" s="100">
        <f t="shared" si="22"/>
        <v>0</v>
      </c>
      <c r="J371" s="100">
        <f t="shared" si="23"/>
        <v>398</v>
      </c>
      <c r="K371" s="125" t="str">
        <f t="shared" si="24"/>
        <v>ATRASADO</v>
      </c>
    </row>
    <row r="372" spans="2:11" ht="24.75">
      <c r="B372" s="7">
        <v>42866</v>
      </c>
      <c r="C372" s="13">
        <v>1500140011</v>
      </c>
      <c r="D372" s="10" t="s">
        <v>103</v>
      </c>
      <c r="E372" s="16" t="s">
        <v>267</v>
      </c>
      <c r="F372" s="57">
        <v>2217</v>
      </c>
      <c r="G372" s="29">
        <v>400</v>
      </c>
      <c r="H372" s="7">
        <v>42866</v>
      </c>
      <c r="I372" s="100">
        <f t="shared" si="22"/>
        <v>0</v>
      </c>
      <c r="J372" s="100">
        <f t="shared" si="23"/>
        <v>400</v>
      </c>
      <c r="K372" s="125" t="str">
        <f t="shared" si="24"/>
        <v>ATRASADO</v>
      </c>
    </row>
    <row r="373" spans="2:11" ht="24.75">
      <c r="B373" s="7">
        <v>42926</v>
      </c>
      <c r="C373" s="13">
        <v>1500142442</v>
      </c>
      <c r="D373" s="10" t="s">
        <v>103</v>
      </c>
      <c r="E373" s="16" t="s">
        <v>267</v>
      </c>
      <c r="F373" s="57">
        <v>2217</v>
      </c>
      <c r="G373" s="29">
        <v>404</v>
      </c>
      <c r="H373" s="7">
        <v>42926</v>
      </c>
      <c r="I373" s="100">
        <f t="shared" si="22"/>
        <v>0</v>
      </c>
      <c r="J373" s="100">
        <f t="shared" si="23"/>
        <v>404</v>
      </c>
      <c r="K373" s="125" t="str">
        <f t="shared" si="24"/>
        <v>ATRASADO</v>
      </c>
    </row>
    <row r="374" spans="2:11" ht="24.75">
      <c r="B374" s="7">
        <v>43048</v>
      </c>
      <c r="C374" s="13">
        <v>1500147577</v>
      </c>
      <c r="D374" s="10" t="s">
        <v>103</v>
      </c>
      <c r="E374" s="16" t="s">
        <v>267</v>
      </c>
      <c r="F374" s="57">
        <v>2217</v>
      </c>
      <c r="G374" s="29">
        <v>404</v>
      </c>
      <c r="H374" s="7">
        <v>43048</v>
      </c>
      <c r="I374" s="100">
        <f t="shared" si="22"/>
        <v>0</v>
      </c>
      <c r="J374" s="100">
        <f t="shared" si="23"/>
        <v>404</v>
      </c>
      <c r="K374" s="125" t="str">
        <f t="shared" si="24"/>
        <v>ATRASADO</v>
      </c>
    </row>
    <row r="375" spans="2:11" ht="24.75">
      <c r="B375" s="7">
        <v>43040</v>
      </c>
      <c r="C375" s="13">
        <v>1500146339</v>
      </c>
      <c r="D375" s="10" t="s">
        <v>103</v>
      </c>
      <c r="E375" s="16" t="s">
        <v>267</v>
      </c>
      <c r="F375" s="57">
        <v>2217</v>
      </c>
      <c r="G375" s="29">
        <v>720</v>
      </c>
      <c r="H375" s="7">
        <v>43040</v>
      </c>
      <c r="I375" s="100">
        <f t="shared" si="22"/>
        <v>0</v>
      </c>
      <c r="J375" s="100">
        <f t="shared" si="23"/>
        <v>720</v>
      </c>
      <c r="K375" s="125" t="str">
        <f t="shared" si="24"/>
        <v>ATRASADO</v>
      </c>
    </row>
    <row r="376" spans="2:11" ht="24.75">
      <c r="B376" s="7">
        <v>43040</v>
      </c>
      <c r="C376" s="13">
        <v>1500146406</v>
      </c>
      <c r="D376" s="10" t="s">
        <v>103</v>
      </c>
      <c r="E376" s="16" t="s">
        <v>267</v>
      </c>
      <c r="F376" s="57">
        <v>2217</v>
      </c>
      <c r="G376" s="29">
        <v>12840</v>
      </c>
      <c r="H376" s="7">
        <v>43040</v>
      </c>
      <c r="I376" s="100">
        <f t="shared" si="22"/>
        <v>0</v>
      </c>
      <c r="J376" s="100">
        <f t="shared" si="23"/>
        <v>12840</v>
      </c>
      <c r="K376" s="125" t="str">
        <f t="shared" si="24"/>
        <v>ATRASADO</v>
      </c>
    </row>
    <row r="377" spans="2:11" ht="24.75">
      <c r="B377" s="7">
        <v>43040</v>
      </c>
      <c r="C377" s="13">
        <v>1500146408</v>
      </c>
      <c r="D377" s="10" t="s">
        <v>103</v>
      </c>
      <c r="E377" s="16" t="s">
        <v>267</v>
      </c>
      <c r="F377" s="57">
        <v>2217</v>
      </c>
      <c r="G377" s="29">
        <v>288</v>
      </c>
      <c r="H377" s="7">
        <v>43040</v>
      </c>
      <c r="I377" s="100">
        <f t="shared" si="22"/>
        <v>0</v>
      </c>
      <c r="J377" s="100">
        <f t="shared" si="23"/>
        <v>288</v>
      </c>
      <c r="K377" s="125" t="str">
        <f t="shared" si="24"/>
        <v>ATRASADO</v>
      </c>
    </row>
    <row r="378" spans="2:11" ht="24.75">
      <c r="B378" s="7">
        <v>43040</v>
      </c>
      <c r="C378" s="13">
        <v>1500146447</v>
      </c>
      <c r="D378" s="10" t="s">
        <v>103</v>
      </c>
      <c r="E378" s="16" t="s">
        <v>267</v>
      </c>
      <c r="F378" s="57">
        <v>2217</v>
      </c>
      <c r="G378" s="29">
        <v>1850</v>
      </c>
      <c r="H378" s="7">
        <v>43040</v>
      </c>
      <c r="I378" s="100">
        <f t="shared" si="22"/>
        <v>0</v>
      </c>
      <c r="J378" s="100">
        <f t="shared" si="23"/>
        <v>1850</v>
      </c>
      <c r="K378" s="125" t="str">
        <f t="shared" si="24"/>
        <v>ATRASADO</v>
      </c>
    </row>
    <row r="379" spans="2:11" ht="24.75">
      <c r="B379" s="7">
        <v>43040</v>
      </c>
      <c r="C379" s="13">
        <v>1500146558</v>
      </c>
      <c r="D379" s="10" t="s">
        <v>103</v>
      </c>
      <c r="E379" s="16" t="s">
        <v>267</v>
      </c>
      <c r="F379" s="57">
        <v>2217</v>
      </c>
      <c r="G379" s="29">
        <v>367</v>
      </c>
      <c r="H379" s="7">
        <v>43040</v>
      </c>
      <c r="I379" s="100">
        <f t="shared" si="22"/>
        <v>0</v>
      </c>
      <c r="J379" s="100">
        <f t="shared" si="23"/>
        <v>367</v>
      </c>
      <c r="K379" s="125" t="str">
        <f t="shared" si="24"/>
        <v>ATRASADO</v>
      </c>
    </row>
    <row r="380" spans="2:11" ht="24.75">
      <c r="B380" s="7">
        <v>43070</v>
      </c>
      <c r="C380" s="13">
        <v>15001427723</v>
      </c>
      <c r="D380" s="10" t="s">
        <v>103</v>
      </c>
      <c r="E380" s="16" t="s">
        <v>267</v>
      </c>
      <c r="F380" s="57">
        <v>2217</v>
      </c>
      <c r="G380" s="29">
        <v>720</v>
      </c>
      <c r="H380" s="7">
        <v>43070</v>
      </c>
      <c r="I380" s="100">
        <f t="shared" si="22"/>
        <v>0</v>
      </c>
      <c r="J380" s="100">
        <f t="shared" si="23"/>
        <v>720</v>
      </c>
      <c r="K380" s="125" t="str">
        <f t="shared" si="24"/>
        <v>ATRASADO</v>
      </c>
    </row>
    <row r="381" spans="2:11" ht="24.75">
      <c r="B381" s="7">
        <v>43070</v>
      </c>
      <c r="C381" s="13">
        <v>1500147756</v>
      </c>
      <c r="D381" s="10" t="s">
        <v>103</v>
      </c>
      <c r="E381" s="16" t="s">
        <v>267</v>
      </c>
      <c r="F381" s="57">
        <v>2217</v>
      </c>
      <c r="G381" s="29">
        <v>12840</v>
      </c>
      <c r="H381" s="7">
        <v>43070</v>
      </c>
      <c r="I381" s="100">
        <f t="shared" si="22"/>
        <v>0</v>
      </c>
      <c r="J381" s="100">
        <f t="shared" si="23"/>
        <v>12840</v>
      </c>
      <c r="K381" s="125" t="str">
        <f t="shared" si="24"/>
        <v>ATRASADO</v>
      </c>
    </row>
    <row r="382" spans="2:11" ht="24.75">
      <c r="B382" s="7">
        <v>43070</v>
      </c>
      <c r="C382" s="13">
        <v>1500147758</v>
      </c>
      <c r="D382" s="10" t="s">
        <v>103</v>
      </c>
      <c r="E382" s="16" t="s">
        <v>267</v>
      </c>
      <c r="F382" s="57">
        <v>2217</v>
      </c>
      <c r="G382" s="29">
        <v>288</v>
      </c>
      <c r="H382" s="7">
        <v>43070</v>
      </c>
      <c r="I382" s="100">
        <f t="shared" si="22"/>
        <v>0</v>
      </c>
      <c r="J382" s="100">
        <f t="shared" si="23"/>
        <v>288</v>
      </c>
      <c r="K382" s="125" t="str">
        <f t="shared" si="24"/>
        <v>ATRASADO</v>
      </c>
    </row>
    <row r="383" spans="2:11" ht="24.75">
      <c r="B383" s="7">
        <v>43070</v>
      </c>
      <c r="C383" s="13">
        <v>1500147797</v>
      </c>
      <c r="D383" s="10" t="s">
        <v>103</v>
      </c>
      <c r="E383" s="16" t="s">
        <v>267</v>
      </c>
      <c r="F383" s="57">
        <v>2217</v>
      </c>
      <c r="G383" s="29">
        <v>1850</v>
      </c>
      <c r="H383" s="7">
        <v>43070</v>
      </c>
      <c r="I383" s="100">
        <f t="shared" si="22"/>
        <v>0</v>
      </c>
      <c r="J383" s="100">
        <f t="shared" si="23"/>
        <v>1850</v>
      </c>
      <c r="K383" s="125" t="str">
        <f t="shared" si="24"/>
        <v>ATRASADO</v>
      </c>
    </row>
    <row r="384" spans="2:11" s="65" customFormat="1" ht="24.75">
      <c r="B384" s="7">
        <v>43070</v>
      </c>
      <c r="C384" s="13">
        <v>1500147841</v>
      </c>
      <c r="D384" s="10" t="s">
        <v>103</v>
      </c>
      <c r="E384" s="16" t="s">
        <v>267</v>
      </c>
      <c r="F384" s="57">
        <v>2217</v>
      </c>
      <c r="G384" s="29">
        <v>371</v>
      </c>
      <c r="H384" s="7">
        <v>43070</v>
      </c>
      <c r="I384" s="100">
        <f t="shared" si="22"/>
        <v>0</v>
      </c>
      <c r="J384" s="100">
        <f t="shared" si="23"/>
        <v>371</v>
      </c>
      <c r="K384" s="125" t="str">
        <f t="shared" si="24"/>
        <v>ATRASADO</v>
      </c>
    </row>
    <row r="385" spans="2:11" ht="24.75">
      <c r="B385" s="7">
        <v>43074</v>
      </c>
      <c r="C385" s="13">
        <v>1500148821</v>
      </c>
      <c r="D385" s="10" t="s">
        <v>103</v>
      </c>
      <c r="E385" s="16" t="s">
        <v>267</v>
      </c>
      <c r="F385" s="57">
        <v>2217</v>
      </c>
      <c r="G385" s="29">
        <v>720</v>
      </c>
      <c r="H385" s="7">
        <v>43074</v>
      </c>
      <c r="I385" s="100">
        <f t="shared" si="22"/>
        <v>0</v>
      </c>
      <c r="J385" s="100">
        <f t="shared" si="23"/>
        <v>720</v>
      </c>
      <c r="K385" s="125" t="str">
        <f t="shared" si="24"/>
        <v>ATRASADO</v>
      </c>
    </row>
    <row r="386" spans="2:11" ht="24.75">
      <c r="B386" s="7">
        <v>43075</v>
      </c>
      <c r="C386" s="13">
        <v>1500148880</v>
      </c>
      <c r="D386" s="10" t="s">
        <v>103</v>
      </c>
      <c r="E386" s="16" t="s">
        <v>267</v>
      </c>
      <c r="F386" s="57">
        <v>2217</v>
      </c>
      <c r="G386" s="29">
        <v>12840</v>
      </c>
      <c r="H386" s="7">
        <v>43075</v>
      </c>
      <c r="I386" s="100">
        <f t="shared" si="22"/>
        <v>0</v>
      </c>
      <c r="J386" s="100">
        <f t="shared" si="23"/>
        <v>12840</v>
      </c>
      <c r="K386" s="125" t="str">
        <f t="shared" si="24"/>
        <v>ATRASADO</v>
      </c>
    </row>
    <row r="387" spans="2:11" ht="24.75">
      <c r="B387" s="7">
        <v>43075</v>
      </c>
      <c r="C387" s="13">
        <v>1500148882</v>
      </c>
      <c r="D387" s="10" t="s">
        <v>103</v>
      </c>
      <c r="E387" s="16" t="s">
        <v>267</v>
      </c>
      <c r="F387" s="57">
        <v>2217</v>
      </c>
      <c r="G387" s="29">
        <v>288</v>
      </c>
      <c r="H387" s="7">
        <v>43075</v>
      </c>
      <c r="I387" s="100">
        <f t="shared" si="22"/>
        <v>0</v>
      </c>
      <c r="J387" s="100">
        <f t="shared" si="23"/>
        <v>288</v>
      </c>
      <c r="K387" s="125" t="str">
        <f t="shared" si="24"/>
        <v>ATRASADO</v>
      </c>
    </row>
    <row r="388" spans="2:11" ht="24.75">
      <c r="B388" s="7">
        <v>43075</v>
      </c>
      <c r="C388" s="13">
        <v>1500148921</v>
      </c>
      <c r="D388" s="10" t="s">
        <v>103</v>
      </c>
      <c r="E388" s="16" t="s">
        <v>267</v>
      </c>
      <c r="F388" s="57">
        <v>2217</v>
      </c>
      <c r="G388" s="29">
        <v>1850</v>
      </c>
      <c r="H388" s="7">
        <v>43075</v>
      </c>
      <c r="I388" s="100">
        <f t="shared" si="22"/>
        <v>0</v>
      </c>
      <c r="J388" s="100">
        <f t="shared" si="23"/>
        <v>1850</v>
      </c>
      <c r="K388" s="125" t="str">
        <f t="shared" si="24"/>
        <v>ATRASADO</v>
      </c>
    </row>
    <row r="389" spans="2:11" ht="24.75">
      <c r="B389" s="7">
        <v>43080</v>
      </c>
      <c r="C389" s="13">
        <v>1500148999</v>
      </c>
      <c r="D389" s="10" t="s">
        <v>103</v>
      </c>
      <c r="E389" s="16" t="s">
        <v>267</v>
      </c>
      <c r="F389" s="57">
        <v>2217</v>
      </c>
      <c r="G389" s="29">
        <v>371</v>
      </c>
      <c r="H389" s="7">
        <v>43080</v>
      </c>
      <c r="I389" s="100">
        <f t="shared" si="22"/>
        <v>0</v>
      </c>
      <c r="J389" s="100">
        <f t="shared" si="23"/>
        <v>371</v>
      </c>
      <c r="K389" s="125" t="str">
        <f t="shared" si="24"/>
        <v>ATRASADO</v>
      </c>
    </row>
    <row r="390" spans="2:11" ht="24.75">
      <c r="B390" s="7">
        <v>43100</v>
      </c>
      <c r="C390" s="13">
        <v>1500149019</v>
      </c>
      <c r="D390" s="10" t="s">
        <v>103</v>
      </c>
      <c r="E390" s="16" t="s">
        <v>267</v>
      </c>
      <c r="F390" s="57">
        <v>2217</v>
      </c>
      <c r="G390" s="29">
        <v>406</v>
      </c>
      <c r="H390" s="7">
        <v>43100</v>
      </c>
      <c r="I390" s="100">
        <f t="shared" si="22"/>
        <v>0</v>
      </c>
      <c r="J390" s="100">
        <f t="shared" si="23"/>
        <v>406</v>
      </c>
      <c r="K390" s="125" t="str">
        <f t="shared" si="24"/>
        <v>ATRASADO</v>
      </c>
    </row>
    <row r="391" spans="2:11" ht="24.75">
      <c r="B391" s="7">
        <v>43109</v>
      </c>
      <c r="C391" s="13">
        <v>1500150157</v>
      </c>
      <c r="D391" s="10" t="s">
        <v>103</v>
      </c>
      <c r="E391" s="16" t="s">
        <v>267</v>
      </c>
      <c r="F391" s="57">
        <v>2217</v>
      </c>
      <c r="G391" s="29">
        <v>720</v>
      </c>
      <c r="H391" s="7">
        <v>43109</v>
      </c>
      <c r="I391" s="100">
        <f t="shared" si="22"/>
        <v>0</v>
      </c>
      <c r="J391" s="100">
        <f t="shared" si="23"/>
        <v>720</v>
      </c>
      <c r="K391" s="125" t="str">
        <f t="shared" si="24"/>
        <v>ATRASADO</v>
      </c>
    </row>
    <row r="392" spans="2:11" ht="24.75">
      <c r="B392" s="7">
        <v>43109</v>
      </c>
      <c r="C392" s="13">
        <v>1500150192</v>
      </c>
      <c r="D392" s="10" t="s">
        <v>103</v>
      </c>
      <c r="E392" s="16" t="s">
        <v>267</v>
      </c>
      <c r="F392" s="57">
        <v>2217</v>
      </c>
      <c r="G392" s="29">
        <v>288</v>
      </c>
      <c r="H392" s="7">
        <v>43109</v>
      </c>
      <c r="I392" s="100">
        <f t="shared" si="22"/>
        <v>0</v>
      </c>
      <c r="J392" s="100">
        <f t="shared" si="23"/>
        <v>288</v>
      </c>
      <c r="K392" s="125" t="str">
        <f t="shared" si="24"/>
        <v>ATRASADO</v>
      </c>
    </row>
    <row r="393" spans="2:11" ht="24.75">
      <c r="B393" s="7">
        <v>43109</v>
      </c>
      <c r="C393" s="13">
        <v>1500150190</v>
      </c>
      <c r="D393" s="10" t="s">
        <v>103</v>
      </c>
      <c r="E393" s="16" t="s">
        <v>267</v>
      </c>
      <c r="F393" s="57">
        <v>2217</v>
      </c>
      <c r="G393" s="29">
        <v>12840</v>
      </c>
      <c r="H393" s="7">
        <v>43109</v>
      </c>
      <c r="I393" s="100">
        <f t="shared" si="22"/>
        <v>0</v>
      </c>
      <c r="J393" s="100">
        <f t="shared" si="23"/>
        <v>12840</v>
      </c>
      <c r="K393" s="125" t="str">
        <f t="shared" si="24"/>
        <v>ATRASADO</v>
      </c>
    </row>
    <row r="394" spans="2:11" ht="24.75">
      <c r="B394" s="7">
        <v>43109</v>
      </c>
      <c r="C394" s="13">
        <v>1500150243</v>
      </c>
      <c r="D394" s="10" t="s">
        <v>103</v>
      </c>
      <c r="E394" s="16" t="s">
        <v>267</v>
      </c>
      <c r="F394" s="57">
        <v>2217</v>
      </c>
      <c r="G394" s="29">
        <v>1850</v>
      </c>
      <c r="H394" s="7">
        <v>43109</v>
      </c>
      <c r="I394" s="100">
        <f t="shared" si="22"/>
        <v>0</v>
      </c>
      <c r="J394" s="100">
        <f t="shared" si="23"/>
        <v>1850</v>
      </c>
      <c r="K394" s="125" t="str">
        <f t="shared" si="24"/>
        <v>ATRASADO</v>
      </c>
    </row>
    <row r="395" spans="2:11" ht="24.75">
      <c r="B395" s="7">
        <v>43109</v>
      </c>
      <c r="C395" s="13">
        <v>1500150287</v>
      </c>
      <c r="D395" s="10" t="s">
        <v>103</v>
      </c>
      <c r="E395" s="16" t="s">
        <v>267</v>
      </c>
      <c r="F395" s="57">
        <v>2217</v>
      </c>
      <c r="G395" s="29">
        <v>355</v>
      </c>
      <c r="H395" s="7">
        <v>43109</v>
      </c>
      <c r="I395" s="100">
        <f t="shared" si="22"/>
        <v>0</v>
      </c>
      <c r="J395" s="100">
        <f t="shared" si="23"/>
        <v>355</v>
      </c>
      <c r="K395" s="125" t="str">
        <f t="shared" si="24"/>
        <v>ATRASADO</v>
      </c>
    </row>
    <row r="396" spans="2:11" ht="24.75">
      <c r="B396" s="7">
        <v>43138</v>
      </c>
      <c r="C396" s="14">
        <v>1500151429</v>
      </c>
      <c r="D396" s="10" t="s">
        <v>103</v>
      </c>
      <c r="E396" s="16" t="s">
        <v>267</v>
      </c>
      <c r="F396" s="57">
        <v>2217</v>
      </c>
      <c r="G396" s="29">
        <v>720</v>
      </c>
      <c r="H396" s="7">
        <v>43138</v>
      </c>
      <c r="I396" s="100">
        <f t="shared" si="22"/>
        <v>0</v>
      </c>
      <c r="J396" s="100">
        <f t="shared" si="23"/>
        <v>720</v>
      </c>
      <c r="K396" s="125" t="str">
        <f t="shared" si="24"/>
        <v>ATRASADO</v>
      </c>
    </row>
    <row r="397" spans="2:11" ht="24.75">
      <c r="B397" s="7">
        <v>43138</v>
      </c>
      <c r="C397" s="14">
        <v>1500151476</v>
      </c>
      <c r="D397" s="10" t="s">
        <v>103</v>
      </c>
      <c r="E397" s="16" t="s">
        <v>267</v>
      </c>
      <c r="F397" s="57">
        <v>2217</v>
      </c>
      <c r="G397" s="29">
        <v>1850</v>
      </c>
      <c r="H397" s="7">
        <v>43138</v>
      </c>
      <c r="I397" s="100">
        <f t="shared" si="22"/>
        <v>0</v>
      </c>
      <c r="J397" s="100">
        <f t="shared" si="23"/>
        <v>1850</v>
      </c>
      <c r="K397" s="125" t="str">
        <f t="shared" si="24"/>
        <v>ATRASADO</v>
      </c>
    </row>
    <row r="398" spans="2:11" ht="24.75">
      <c r="B398" s="7">
        <v>43140</v>
      </c>
      <c r="C398" s="14">
        <v>1500151578</v>
      </c>
      <c r="D398" s="10" t="s">
        <v>103</v>
      </c>
      <c r="E398" s="16" t="s">
        <v>267</v>
      </c>
      <c r="F398" s="57">
        <v>2217</v>
      </c>
      <c r="G398" s="29">
        <v>347</v>
      </c>
      <c r="H398" s="7">
        <v>43140</v>
      </c>
      <c r="I398" s="100">
        <f t="shared" si="22"/>
        <v>0</v>
      </c>
      <c r="J398" s="100">
        <f t="shared" si="23"/>
        <v>347</v>
      </c>
      <c r="K398" s="125" t="str">
        <f t="shared" si="24"/>
        <v>ATRASADO</v>
      </c>
    </row>
    <row r="399" spans="2:11" ht="24.75">
      <c r="B399" s="7">
        <v>43143</v>
      </c>
      <c r="C399" s="14">
        <v>1500151645</v>
      </c>
      <c r="D399" s="10" t="s">
        <v>103</v>
      </c>
      <c r="E399" s="16" t="s">
        <v>267</v>
      </c>
      <c r="F399" s="57">
        <v>2217</v>
      </c>
      <c r="G399" s="29">
        <v>12840</v>
      </c>
      <c r="H399" s="7">
        <v>43143</v>
      </c>
      <c r="I399" s="100">
        <f t="shared" si="22"/>
        <v>0</v>
      </c>
      <c r="J399" s="100">
        <f t="shared" si="23"/>
        <v>12840</v>
      </c>
      <c r="K399" s="125" t="str">
        <f t="shared" si="24"/>
        <v>ATRASADO</v>
      </c>
    </row>
    <row r="400" spans="2:11" ht="24.75">
      <c r="B400" s="7">
        <v>43143</v>
      </c>
      <c r="C400" s="14">
        <v>1500151647</v>
      </c>
      <c r="D400" s="10" t="s">
        <v>103</v>
      </c>
      <c r="E400" s="16" t="s">
        <v>267</v>
      </c>
      <c r="F400" s="57">
        <v>2217</v>
      </c>
      <c r="G400" s="29">
        <v>288</v>
      </c>
      <c r="H400" s="7">
        <v>43143</v>
      </c>
      <c r="I400" s="100">
        <f t="shared" si="22"/>
        <v>0</v>
      </c>
      <c r="J400" s="100">
        <f t="shared" si="23"/>
        <v>288</v>
      </c>
      <c r="K400" s="125" t="str">
        <f t="shared" si="24"/>
        <v>ATRASADO</v>
      </c>
    </row>
    <row r="401" spans="2:11" ht="24.75">
      <c r="B401" s="7">
        <v>43171</v>
      </c>
      <c r="C401" s="14">
        <v>1500152783</v>
      </c>
      <c r="D401" s="10" t="s">
        <v>103</v>
      </c>
      <c r="E401" s="16" t="s">
        <v>267</v>
      </c>
      <c r="F401" s="57">
        <v>2217</v>
      </c>
      <c r="G401" s="29">
        <v>288</v>
      </c>
      <c r="H401" s="7">
        <v>43171</v>
      </c>
      <c r="I401" s="100">
        <f t="shared" si="22"/>
        <v>0</v>
      </c>
      <c r="J401" s="100">
        <f t="shared" si="23"/>
        <v>288</v>
      </c>
      <c r="K401" s="125" t="str">
        <f t="shared" si="24"/>
        <v>ATRASADO</v>
      </c>
    </row>
    <row r="402" spans="2:11" ht="24.75">
      <c r="B402" s="7">
        <v>43167</v>
      </c>
      <c r="C402" s="14">
        <v>1500152694</v>
      </c>
      <c r="D402" s="10" t="s">
        <v>103</v>
      </c>
      <c r="E402" s="16" t="s">
        <v>267</v>
      </c>
      <c r="F402" s="57">
        <v>2217</v>
      </c>
      <c r="G402" s="29">
        <v>720</v>
      </c>
      <c r="H402" s="7">
        <v>43167</v>
      </c>
      <c r="I402" s="100">
        <f t="shared" si="22"/>
        <v>0</v>
      </c>
      <c r="J402" s="100">
        <f t="shared" si="23"/>
        <v>720</v>
      </c>
      <c r="K402" s="125" t="str">
        <f t="shared" si="24"/>
        <v>ATRASADO</v>
      </c>
    </row>
    <row r="403" spans="2:11" ht="24.75">
      <c r="B403" s="7">
        <v>43171</v>
      </c>
      <c r="C403" s="14">
        <v>1500152825</v>
      </c>
      <c r="D403" s="10" t="s">
        <v>103</v>
      </c>
      <c r="E403" s="16" t="s">
        <v>267</v>
      </c>
      <c r="F403" s="57">
        <v>2217</v>
      </c>
      <c r="G403" s="29">
        <v>1850</v>
      </c>
      <c r="H403" s="7">
        <v>43171</v>
      </c>
      <c r="I403" s="100">
        <f t="shared" si="22"/>
        <v>0</v>
      </c>
      <c r="J403" s="100">
        <f t="shared" si="23"/>
        <v>1850</v>
      </c>
      <c r="K403" s="125" t="str">
        <f t="shared" si="24"/>
        <v>ATRASADO</v>
      </c>
    </row>
    <row r="404" spans="2:11" ht="24.75">
      <c r="B404" s="7">
        <v>43171</v>
      </c>
      <c r="C404" s="14">
        <v>1500122780</v>
      </c>
      <c r="D404" s="10" t="s">
        <v>103</v>
      </c>
      <c r="E404" s="16" t="s">
        <v>267</v>
      </c>
      <c r="F404" s="57">
        <v>2217</v>
      </c>
      <c r="G404" s="29">
        <v>12840</v>
      </c>
      <c r="H404" s="7">
        <v>43171</v>
      </c>
      <c r="I404" s="100">
        <f t="shared" si="22"/>
        <v>0</v>
      </c>
      <c r="J404" s="100">
        <f t="shared" si="23"/>
        <v>12840</v>
      </c>
      <c r="K404" s="125" t="str">
        <f t="shared" si="24"/>
        <v>ATRASADO</v>
      </c>
    </row>
    <row r="405" spans="2:11" ht="24.75">
      <c r="B405" s="7">
        <v>43171</v>
      </c>
      <c r="C405" s="14">
        <v>1500152889</v>
      </c>
      <c r="D405" s="10" t="s">
        <v>103</v>
      </c>
      <c r="E405" s="16" t="s">
        <v>267</v>
      </c>
      <c r="F405" s="57">
        <v>2217</v>
      </c>
      <c r="G405" s="29">
        <v>388</v>
      </c>
      <c r="H405" s="7">
        <v>43171</v>
      </c>
      <c r="I405" s="100">
        <f t="shared" si="22"/>
        <v>0</v>
      </c>
      <c r="J405" s="100">
        <f t="shared" si="23"/>
        <v>388</v>
      </c>
      <c r="K405" s="125" t="str">
        <f t="shared" si="24"/>
        <v>ATRASADO</v>
      </c>
    </row>
    <row r="406" spans="2:11" ht="24.75">
      <c r="B406" s="7">
        <v>43200</v>
      </c>
      <c r="C406" s="14">
        <v>1500153997</v>
      </c>
      <c r="D406" s="10" t="s">
        <v>103</v>
      </c>
      <c r="E406" s="16" t="s">
        <v>267</v>
      </c>
      <c r="F406" s="57">
        <v>2217</v>
      </c>
      <c r="G406" s="29">
        <v>720</v>
      </c>
      <c r="H406" s="7">
        <v>43200</v>
      </c>
      <c r="I406" s="100">
        <f t="shared" si="22"/>
        <v>0</v>
      </c>
      <c r="J406" s="100">
        <f t="shared" si="23"/>
        <v>720</v>
      </c>
      <c r="K406" s="125" t="str">
        <f t="shared" si="24"/>
        <v>ATRASADO</v>
      </c>
    </row>
    <row r="407" spans="2:11" ht="24.75">
      <c r="B407" s="7">
        <v>43200</v>
      </c>
      <c r="C407" s="14">
        <v>1500154031</v>
      </c>
      <c r="D407" s="10" t="s">
        <v>103</v>
      </c>
      <c r="E407" s="16" t="s">
        <v>267</v>
      </c>
      <c r="F407" s="57">
        <v>2217</v>
      </c>
      <c r="G407" s="29">
        <v>12840</v>
      </c>
      <c r="H407" s="7">
        <v>43200</v>
      </c>
      <c r="I407" s="100">
        <f t="shared" si="22"/>
        <v>0</v>
      </c>
      <c r="J407" s="100">
        <f t="shared" si="23"/>
        <v>12840</v>
      </c>
      <c r="K407" s="125" t="str">
        <f t="shared" si="24"/>
        <v>ATRASADO</v>
      </c>
    </row>
    <row r="408" spans="2:11" s="64" customFormat="1" ht="24.75">
      <c r="B408" s="7">
        <v>43200</v>
      </c>
      <c r="C408" s="14">
        <v>1500154034</v>
      </c>
      <c r="D408" s="10" t="s">
        <v>103</v>
      </c>
      <c r="E408" s="16" t="s">
        <v>267</v>
      </c>
      <c r="F408" s="57">
        <v>2217</v>
      </c>
      <c r="G408" s="29">
        <v>288</v>
      </c>
      <c r="H408" s="7">
        <v>43200</v>
      </c>
      <c r="I408" s="100">
        <f t="shared" si="22"/>
        <v>0</v>
      </c>
      <c r="J408" s="100">
        <f t="shared" si="23"/>
        <v>288</v>
      </c>
      <c r="K408" s="125" t="str">
        <f t="shared" si="24"/>
        <v>ATRASADO</v>
      </c>
    </row>
    <row r="409" spans="2:11" s="73" customFormat="1" ht="24.75">
      <c r="B409" s="7">
        <v>43202</v>
      </c>
      <c r="C409" s="14">
        <v>1500154075</v>
      </c>
      <c r="D409" s="10" t="s">
        <v>103</v>
      </c>
      <c r="E409" s="16" t="s">
        <v>267</v>
      </c>
      <c r="F409" s="57">
        <v>2217</v>
      </c>
      <c r="G409" s="29">
        <v>1850</v>
      </c>
      <c r="H409" s="7">
        <v>43202</v>
      </c>
      <c r="I409" s="100">
        <f t="shared" si="22"/>
        <v>0</v>
      </c>
      <c r="J409" s="100">
        <f t="shared" si="23"/>
        <v>1850</v>
      </c>
      <c r="K409" s="125" t="str">
        <f t="shared" si="24"/>
        <v>ATRASADO</v>
      </c>
    </row>
    <row r="410" spans="2:11" s="73" customFormat="1" ht="24.75">
      <c r="B410" s="7">
        <v>43202</v>
      </c>
      <c r="C410" s="14">
        <v>1500154166</v>
      </c>
      <c r="D410" s="10" t="s">
        <v>103</v>
      </c>
      <c r="E410" s="16" t="s">
        <v>267</v>
      </c>
      <c r="F410" s="57">
        <v>2217</v>
      </c>
      <c r="G410" s="29">
        <v>239</v>
      </c>
      <c r="H410" s="7">
        <v>43202</v>
      </c>
      <c r="I410" s="100">
        <f t="shared" si="22"/>
        <v>0</v>
      </c>
      <c r="J410" s="100">
        <f t="shared" si="23"/>
        <v>239</v>
      </c>
      <c r="K410" s="125" t="str">
        <f t="shared" si="24"/>
        <v>ATRASADO</v>
      </c>
    </row>
    <row r="411" spans="2:11" s="73" customFormat="1" ht="24.75">
      <c r="B411" s="7">
        <v>43202</v>
      </c>
      <c r="C411" s="14">
        <v>1500154186</v>
      </c>
      <c r="D411" s="10" t="s">
        <v>103</v>
      </c>
      <c r="E411" s="16" t="s">
        <v>267</v>
      </c>
      <c r="F411" s="57">
        <v>2217</v>
      </c>
      <c r="G411" s="29">
        <v>390</v>
      </c>
      <c r="H411" s="7">
        <v>43202</v>
      </c>
      <c r="I411" s="100">
        <f t="shared" si="22"/>
        <v>0</v>
      </c>
      <c r="J411" s="100">
        <f t="shared" si="23"/>
        <v>390</v>
      </c>
      <c r="K411" s="125" t="str">
        <f t="shared" si="24"/>
        <v>ATRASADO</v>
      </c>
    </row>
    <row r="412" spans="2:11" s="73" customFormat="1" ht="24.75">
      <c r="B412" s="7">
        <v>43171</v>
      </c>
      <c r="C412" s="14">
        <v>1500152869</v>
      </c>
      <c r="D412" s="10" t="s">
        <v>103</v>
      </c>
      <c r="E412" s="16" t="s">
        <v>267</v>
      </c>
      <c r="F412" s="57">
        <v>2217</v>
      </c>
      <c r="G412" s="29">
        <v>235</v>
      </c>
      <c r="H412" s="7">
        <v>43171</v>
      </c>
      <c r="I412" s="100">
        <f t="shared" si="22"/>
        <v>0</v>
      </c>
      <c r="J412" s="100">
        <f t="shared" si="23"/>
        <v>235</v>
      </c>
      <c r="K412" s="125" t="str">
        <f t="shared" si="24"/>
        <v>ATRASADO</v>
      </c>
    </row>
    <row r="413" spans="2:11" s="73" customFormat="1" ht="24.75">
      <c r="B413" s="7">
        <v>43298</v>
      </c>
      <c r="C413" s="14" t="s">
        <v>586</v>
      </c>
      <c r="D413" s="10" t="s">
        <v>103</v>
      </c>
      <c r="E413" s="16" t="s">
        <v>267</v>
      </c>
      <c r="F413" s="57">
        <v>2217</v>
      </c>
      <c r="G413" s="29">
        <v>720</v>
      </c>
      <c r="H413" s="7">
        <v>43298</v>
      </c>
      <c r="I413" s="100">
        <f t="shared" si="22"/>
        <v>0</v>
      </c>
      <c r="J413" s="100">
        <f t="shared" si="23"/>
        <v>720</v>
      </c>
      <c r="K413" s="125" t="str">
        <f t="shared" si="24"/>
        <v>ATRASADO</v>
      </c>
    </row>
    <row r="414" spans="2:11" s="68" customFormat="1" ht="24.75">
      <c r="B414" s="7">
        <v>43294</v>
      </c>
      <c r="C414" s="14" t="s">
        <v>587</v>
      </c>
      <c r="D414" s="10" t="s">
        <v>103</v>
      </c>
      <c r="E414" s="16" t="s">
        <v>267</v>
      </c>
      <c r="F414" s="57">
        <v>2217</v>
      </c>
      <c r="G414" s="29">
        <v>288</v>
      </c>
      <c r="H414" s="7">
        <v>43294</v>
      </c>
      <c r="I414" s="100">
        <f t="shared" si="22"/>
        <v>0</v>
      </c>
      <c r="J414" s="100">
        <f t="shared" si="23"/>
        <v>288</v>
      </c>
      <c r="K414" s="125" t="str">
        <f t="shared" si="24"/>
        <v>ATRASADO</v>
      </c>
    </row>
    <row r="415" spans="2:11" s="81" customFormat="1" ht="24.75">
      <c r="B415" s="7">
        <v>43294</v>
      </c>
      <c r="C415" s="14" t="s">
        <v>588</v>
      </c>
      <c r="D415" s="10" t="s">
        <v>103</v>
      </c>
      <c r="E415" s="16" t="s">
        <v>267</v>
      </c>
      <c r="F415" s="57">
        <v>2217</v>
      </c>
      <c r="G415" s="29">
        <v>12840</v>
      </c>
      <c r="H415" s="7">
        <v>43294</v>
      </c>
      <c r="I415" s="100">
        <f t="shared" si="22"/>
        <v>0</v>
      </c>
      <c r="J415" s="100">
        <f t="shared" si="23"/>
        <v>12840</v>
      </c>
      <c r="K415" s="125" t="str">
        <f t="shared" si="24"/>
        <v>ATRASADO</v>
      </c>
    </row>
    <row r="416" spans="2:11" s="81" customFormat="1" ht="24.75">
      <c r="B416" s="7">
        <v>43294</v>
      </c>
      <c r="C416" s="14" t="s">
        <v>589</v>
      </c>
      <c r="D416" s="10" t="s">
        <v>103</v>
      </c>
      <c r="E416" s="16" t="s">
        <v>267</v>
      </c>
      <c r="F416" s="57">
        <v>2217</v>
      </c>
      <c r="G416" s="29">
        <v>120</v>
      </c>
      <c r="H416" s="7">
        <v>43294</v>
      </c>
      <c r="I416" s="100">
        <f t="shared" si="22"/>
        <v>0</v>
      </c>
      <c r="J416" s="100">
        <f t="shared" si="23"/>
        <v>120</v>
      </c>
      <c r="K416" s="125" t="str">
        <f t="shared" si="24"/>
        <v>ATRASADO</v>
      </c>
    </row>
    <row r="417" spans="2:11" ht="24.75">
      <c r="B417" s="7">
        <v>43298</v>
      </c>
      <c r="C417" s="14" t="s">
        <v>590</v>
      </c>
      <c r="D417" s="10" t="s">
        <v>103</v>
      </c>
      <c r="E417" s="16" t="s">
        <v>267</v>
      </c>
      <c r="F417" s="57">
        <v>2217</v>
      </c>
      <c r="G417" s="29">
        <v>1850</v>
      </c>
      <c r="H417" s="7">
        <v>43298</v>
      </c>
      <c r="I417" s="100">
        <f t="shared" si="22"/>
        <v>0</v>
      </c>
      <c r="J417" s="100">
        <f t="shared" si="23"/>
        <v>1850</v>
      </c>
      <c r="K417" s="125" t="str">
        <f t="shared" si="24"/>
        <v>ATRASADO</v>
      </c>
    </row>
    <row r="418" spans="2:11" ht="24.75">
      <c r="B418" s="7">
        <v>43299</v>
      </c>
      <c r="C418" s="14" t="s">
        <v>591</v>
      </c>
      <c r="D418" s="10" t="s">
        <v>103</v>
      </c>
      <c r="E418" s="16" t="s">
        <v>267</v>
      </c>
      <c r="F418" s="57">
        <v>2217</v>
      </c>
      <c r="G418" s="29">
        <v>187</v>
      </c>
      <c r="H418" s="7">
        <v>43299</v>
      </c>
      <c r="I418" s="100">
        <f t="shared" si="22"/>
        <v>0</v>
      </c>
      <c r="J418" s="100">
        <f t="shared" si="23"/>
        <v>187</v>
      </c>
      <c r="K418" s="125" t="str">
        <f t="shared" si="24"/>
        <v>ATRASADO</v>
      </c>
    </row>
    <row r="419" spans="2:11" ht="24.75">
      <c r="B419" s="7">
        <v>43326</v>
      </c>
      <c r="C419" s="14" t="s">
        <v>594</v>
      </c>
      <c r="D419" s="10" t="s">
        <v>103</v>
      </c>
      <c r="E419" s="16" t="s">
        <v>267</v>
      </c>
      <c r="F419" s="57">
        <v>2217</v>
      </c>
      <c r="G419" s="29">
        <v>187</v>
      </c>
      <c r="H419" s="7">
        <v>43326</v>
      </c>
      <c r="I419" s="100">
        <f t="shared" si="22"/>
        <v>0</v>
      </c>
      <c r="J419" s="100">
        <f t="shared" si="23"/>
        <v>187</v>
      </c>
      <c r="K419" s="125" t="str">
        <f t="shared" si="24"/>
        <v>ATRASADO</v>
      </c>
    </row>
    <row r="420" spans="2:11" ht="24.75">
      <c r="B420" s="7">
        <v>43322</v>
      </c>
      <c r="C420" s="14" t="s">
        <v>595</v>
      </c>
      <c r="D420" s="10" t="s">
        <v>103</v>
      </c>
      <c r="E420" s="16" t="s">
        <v>267</v>
      </c>
      <c r="F420" s="57">
        <v>2217</v>
      </c>
      <c r="G420" s="29">
        <v>120</v>
      </c>
      <c r="H420" s="7">
        <v>43322</v>
      </c>
      <c r="I420" s="100">
        <f t="shared" si="22"/>
        <v>0</v>
      </c>
      <c r="J420" s="100">
        <f t="shared" si="23"/>
        <v>120</v>
      </c>
      <c r="K420" s="125" t="str">
        <f t="shared" si="24"/>
        <v>ATRASADO</v>
      </c>
    </row>
    <row r="421" spans="2:11" ht="24.75">
      <c r="B421" s="7">
        <v>43326</v>
      </c>
      <c r="C421" s="14" t="s">
        <v>593</v>
      </c>
      <c r="D421" s="10" t="s">
        <v>103</v>
      </c>
      <c r="E421" s="16" t="s">
        <v>267</v>
      </c>
      <c r="F421" s="57">
        <v>2217</v>
      </c>
      <c r="G421" s="29">
        <v>12840</v>
      </c>
      <c r="H421" s="7">
        <v>43326</v>
      </c>
      <c r="I421" s="100">
        <f t="shared" si="22"/>
        <v>0</v>
      </c>
      <c r="J421" s="100">
        <f t="shared" si="23"/>
        <v>12840</v>
      </c>
      <c r="K421" s="125" t="str">
        <f t="shared" si="24"/>
        <v>ATRASADO</v>
      </c>
    </row>
    <row r="422" spans="2:11" ht="24.75">
      <c r="B422" s="7">
        <v>43326</v>
      </c>
      <c r="C422" s="14" t="s">
        <v>596</v>
      </c>
      <c r="D422" s="10" t="s">
        <v>103</v>
      </c>
      <c r="E422" s="16" t="s">
        <v>267</v>
      </c>
      <c r="F422" s="57">
        <v>2217</v>
      </c>
      <c r="G422" s="29">
        <v>1850</v>
      </c>
      <c r="H422" s="7">
        <v>43326</v>
      </c>
      <c r="I422" s="100">
        <f t="shared" si="22"/>
        <v>0</v>
      </c>
      <c r="J422" s="100">
        <f t="shared" si="23"/>
        <v>1850</v>
      </c>
      <c r="K422" s="125" t="str">
        <f t="shared" si="24"/>
        <v>ATRASADO</v>
      </c>
    </row>
    <row r="423" spans="2:11" ht="24.75">
      <c r="B423" s="7">
        <v>43322</v>
      </c>
      <c r="C423" s="14" t="s">
        <v>592</v>
      </c>
      <c r="D423" s="10" t="s">
        <v>103</v>
      </c>
      <c r="E423" s="16" t="s">
        <v>267</v>
      </c>
      <c r="F423" s="57">
        <v>2217</v>
      </c>
      <c r="G423" s="29">
        <v>720</v>
      </c>
      <c r="H423" s="7">
        <v>43322</v>
      </c>
      <c r="I423" s="100">
        <f t="shared" si="22"/>
        <v>0</v>
      </c>
      <c r="J423" s="100">
        <f t="shared" si="23"/>
        <v>720</v>
      </c>
      <c r="K423" s="125" t="str">
        <f t="shared" si="24"/>
        <v>ATRASADO</v>
      </c>
    </row>
    <row r="424" spans="2:11" ht="24.75">
      <c r="B424" s="7">
        <v>43326</v>
      </c>
      <c r="C424" s="14" t="s">
        <v>597</v>
      </c>
      <c r="D424" s="10" t="s">
        <v>103</v>
      </c>
      <c r="E424" s="16" t="s">
        <v>267</v>
      </c>
      <c r="F424" s="57">
        <v>2217</v>
      </c>
      <c r="G424" s="29">
        <v>288</v>
      </c>
      <c r="H424" s="7">
        <v>43326</v>
      </c>
      <c r="I424" s="100">
        <f t="shared" si="22"/>
        <v>0</v>
      </c>
      <c r="J424" s="100">
        <f t="shared" si="23"/>
        <v>288</v>
      </c>
      <c r="K424" s="125" t="str">
        <f t="shared" si="24"/>
        <v>ATRASADO</v>
      </c>
    </row>
    <row r="425" spans="2:11" ht="24.75">
      <c r="B425" s="7">
        <v>43354</v>
      </c>
      <c r="C425" s="14" t="s">
        <v>601</v>
      </c>
      <c r="D425" s="10" t="s">
        <v>103</v>
      </c>
      <c r="E425" s="16" t="s">
        <v>267</v>
      </c>
      <c r="F425" s="57">
        <v>2217</v>
      </c>
      <c r="G425" s="29">
        <v>720</v>
      </c>
      <c r="H425" s="7">
        <v>43354</v>
      </c>
      <c r="I425" s="100">
        <f t="shared" si="22"/>
        <v>0</v>
      </c>
      <c r="J425" s="100">
        <f t="shared" si="23"/>
        <v>720</v>
      </c>
      <c r="K425" s="125" t="str">
        <f t="shared" si="24"/>
        <v>ATRASADO</v>
      </c>
    </row>
    <row r="426" spans="2:11" ht="24.75">
      <c r="B426" s="7">
        <v>43356</v>
      </c>
      <c r="C426" s="14" t="s">
        <v>602</v>
      </c>
      <c r="D426" s="10" t="s">
        <v>103</v>
      </c>
      <c r="E426" s="16" t="s">
        <v>267</v>
      </c>
      <c r="F426" s="57">
        <v>2217</v>
      </c>
      <c r="G426" s="29">
        <v>120</v>
      </c>
      <c r="H426" s="7">
        <v>43356</v>
      </c>
      <c r="I426" s="100">
        <f t="shared" si="22"/>
        <v>0</v>
      </c>
      <c r="J426" s="100">
        <f t="shared" si="23"/>
        <v>120</v>
      </c>
      <c r="K426" s="125" t="str">
        <f t="shared" si="24"/>
        <v>ATRASADO</v>
      </c>
    </row>
    <row r="427" spans="2:11" ht="24.75">
      <c r="B427" s="7">
        <v>43356</v>
      </c>
      <c r="C427" s="14" t="s">
        <v>603</v>
      </c>
      <c r="D427" s="10" t="s">
        <v>103</v>
      </c>
      <c r="E427" s="16" t="s">
        <v>267</v>
      </c>
      <c r="F427" s="57">
        <v>2217</v>
      </c>
      <c r="G427" s="29">
        <v>1850</v>
      </c>
      <c r="H427" s="7">
        <v>43356</v>
      </c>
      <c r="I427" s="100">
        <f t="shared" si="22"/>
        <v>0</v>
      </c>
      <c r="J427" s="100">
        <f t="shared" si="23"/>
        <v>1850</v>
      </c>
      <c r="K427" s="125" t="str">
        <f t="shared" si="24"/>
        <v>ATRASADO</v>
      </c>
    </row>
    <row r="428" spans="2:11" ht="24.75">
      <c r="B428" s="7">
        <v>43356</v>
      </c>
      <c r="C428" s="14" t="s">
        <v>604</v>
      </c>
      <c r="D428" s="10" t="s">
        <v>103</v>
      </c>
      <c r="E428" s="16" t="s">
        <v>267</v>
      </c>
      <c r="F428" s="57">
        <v>2217</v>
      </c>
      <c r="G428" s="29">
        <v>187</v>
      </c>
      <c r="H428" s="7">
        <v>43356</v>
      </c>
      <c r="I428" s="100">
        <f t="shared" si="22"/>
        <v>0</v>
      </c>
      <c r="J428" s="100">
        <f t="shared" si="23"/>
        <v>187</v>
      </c>
      <c r="K428" s="125" t="str">
        <f t="shared" si="24"/>
        <v>ATRASADO</v>
      </c>
    </row>
    <row r="429" spans="2:11" ht="24.75">
      <c r="B429" s="7">
        <v>43388</v>
      </c>
      <c r="C429" s="14" t="s">
        <v>608</v>
      </c>
      <c r="D429" s="10" t="s">
        <v>103</v>
      </c>
      <c r="E429" s="16" t="s">
        <v>267</v>
      </c>
      <c r="F429" s="57">
        <v>2217</v>
      </c>
      <c r="G429" s="29">
        <v>187</v>
      </c>
      <c r="H429" s="7">
        <v>43388</v>
      </c>
      <c r="I429" s="100">
        <f t="shared" ref="I429:I468" si="25">IF(G429&gt;0,0,"")</f>
        <v>0</v>
      </c>
      <c r="J429" s="100">
        <f t="shared" ref="J429:J468" si="26">IF(I429=0,G429,"")</f>
        <v>187</v>
      </c>
      <c r="K429" s="125" t="str">
        <f t="shared" ref="K429:K468" si="27">IF(J429&gt;0,"ATRASADO","")</f>
        <v>ATRASADO</v>
      </c>
    </row>
    <row r="430" spans="2:11" ht="24.75">
      <c r="B430" s="7">
        <v>43388</v>
      </c>
      <c r="C430" s="14" t="s">
        <v>609</v>
      </c>
      <c r="D430" s="10" t="s">
        <v>103</v>
      </c>
      <c r="E430" s="16" t="s">
        <v>267</v>
      </c>
      <c r="F430" s="57">
        <v>2217</v>
      </c>
      <c r="G430" s="29">
        <v>120</v>
      </c>
      <c r="H430" s="7">
        <v>43388</v>
      </c>
      <c r="I430" s="100">
        <f t="shared" si="25"/>
        <v>0</v>
      </c>
      <c r="J430" s="100">
        <f t="shared" si="26"/>
        <v>120</v>
      </c>
      <c r="K430" s="125" t="str">
        <f t="shared" si="27"/>
        <v>ATRASADO</v>
      </c>
    </row>
    <row r="431" spans="2:11" ht="24.75">
      <c r="B431" s="7">
        <v>43389</v>
      </c>
      <c r="C431" s="14" t="s">
        <v>610</v>
      </c>
      <c r="D431" s="10" t="s">
        <v>103</v>
      </c>
      <c r="E431" s="16" t="s">
        <v>267</v>
      </c>
      <c r="F431" s="57">
        <v>2217</v>
      </c>
      <c r="G431" s="29">
        <v>1850</v>
      </c>
      <c r="H431" s="7">
        <v>43389</v>
      </c>
      <c r="I431" s="100">
        <f t="shared" si="25"/>
        <v>0</v>
      </c>
      <c r="J431" s="100">
        <f t="shared" si="26"/>
        <v>1850</v>
      </c>
      <c r="K431" s="125" t="str">
        <f t="shared" si="27"/>
        <v>ATRASADO</v>
      </c>
    </row>
    <row r="432" spans="2:11" ht="24.75">
      <c r="B432" s="7">
        <v>43389</v>
      </c>
      <c r="C432" s="14" t="s">
        <v>611</v>
      </c>
      <c r="D432" s="10" t="s">
        <v>103</v>
      </c>
      <c r="E432" s="16" t="s">
        <v>267</v>
      </c>
      <c r="F432" s="57">
        <v>2217</v>
      </c>
      <c r="G432" s="29">
        <v>720</v>
      </c>
      <c r="H432" s="7">
        <v>43389</v>
      </c>
      <c r="I432" s="100">
        <f t="shared" si="25"/>
        <v>0</v>
      </c>
      <c r="J432" s="100">
        <f t="shared" si="26"/>
        <v>720</v>
      </c>
      <c r="K432" s="125" t="str">
        <f t="shared" si="27"/>
        <v>ATRASADO</v>
      </c>
    </row>
    <row r="433" spans="2:11" ht="24.75">
      <c r="B433" s="7">
        <v>43419</v>
      </c>
      <c r="C433" s="14" t="s">
        <v>622</v>
      </c>
      <c r="D433" s="10" t="s">
        <v>103</v>
      </c>
      <c r="E433" s="16" t="s">
        <v>267</v>
      </c>
      <c r="F433" s="57">
        <v>2217</v>
      </c>
      <c r="G433" s="76">
        <v>720</v>
      </c>
      <c r="H433" s="7">
        <v>43419</v>
      </c>
      <c r="I433" s="100">
        <f t="shared" si="25"/>
        <v>0</v>
      </c>
      <c r="J433" s="100">
        <f t="shared" si="26"/>
        <v>720</v>
      </c>
      <c r="K433" s="125" t="str">
        <f t="shared" si="27"/>
        <v>ATRASADO</v>
      </c>
    </row>
    <row r="434" spans="2:11" ht="24.75">
      <c r="B434" s="7">
        <v>43419</v>
      </c>
      <c r="C434" s="14" t="s">
        <v>623</v>
      </c>
      <c r="D434" s="10" t="s">
        <v>103</v>
      </c>
      <c r="E434" s="16" t="s">
        <v>267</v>
      </c>
      <c r="F434" s="57">
        <v>2217</v>
      </c>
      <c r="G434" s="76">
        <v>120</v>
      </c>
      <c r="H434" s="7">
        <v>43419</v>
      </c>
      <c r="I434" s="100">
        <f t="shared" si="25"/>
        <v>0</v>
      </c>
      <c r="J434" s="100">
        <f t="shared" si="26"/>
        <v>120</v>
      </c>
      <c r="K434" s="125" t="str">
        <f t="shared" si="27"/>
        <v>ATRASADO</v>
      </c>
    </row>
    <row r="435" spans="2:11" ht="24.75">
      <c r="B435" s="7">
        <v>43420</v>
      </c>
      <c r="C435" s="14" t="s">
        <v>624</v>
      </c>
      <c r="D435" s="10" t="s">
        <v>103</v>
      </c>
      <c r="E435" s="16" t="s">
        <v>267</v>
      </c>
      <c r="F435" s="57">
        <v>2217</v>
      </c>
      <c r="G435" s="76">
        <v>1850</v>
      </c>
      <c r="H435" s="7">
        <v>43420</v>
      </c>
      <c r="I435" s="100">
        <f t="shared" si="25"/>
        <v>0</v>
      </c>
      <c r="J435" s="100">
        <f t="shared" si="26"/>
        <v>1850</v>
      </c>
      <c r="K435" s="125" t="str">
        <f t="shared" si="27"/>
        <v>ATRASADO</v>
      </c>
    </row>
    <row r="436" spans="2:11" ht="24.75">
      <c r="B436" s="7">
        <v>43419</v>
      </c>
      <c r="C436" s="14" t="s">
        <v>625</v>
      </c>
      <c r="D436" s="10" t="s">
        <v>103</v>
      </c>
      <c r="E436" s="16" t="s">
        <v>267</v>
      </c>
      <c r="F436" s="57">
        <v>2217</v>
      </c>
      <c r="G436" s="76">
        <v>187</v>
      </c>
      <c r="H436" s="7">
        <v>43419</v>
      </c>
      <c r="I436" s="100">
        <f t="shared" si="25"/>
        <v>0</v>
      </c>
      <c r="J436" s="100">
        <f t="shared" si="26"/>
        <v>187</v>
      </c>
      <c r="K436" s="125" t="str">
        <f t="shared" si="27"/>
        <v>ATRASADO</v>
      </c>
    </row>
    <row r="437" spans="2:11" ht="24.75">
      <c r="B437" s="7">
        <v>43502</v>
      </c>
      <c r="C437" s="14" t="s">
        <v>636</v>
      </c>
      <c r="D437" s="10" t="s">
        <v>103</v>
      </c>
      <c r="E437" s="16" t="s">
        <v>267</v>
      </c>
      <c r="F437" s="57">
        <v>2217</v>
      </c>
      <c r="G437" s="76">
        <v>2300</v>
      </c>
      <c r="H437" s="7">
        <v>43502</v>
      </c>
      <c r="I437" s="100">
        <f t="shared" si="25"/>
        <v>0</v>
      </c>
      <c r="J437" s="100">
        <f t="shared" si="26"/>
        <v>2300</v>
      </c>
      <c r="K437" s="125" t="str">
        <f t="shared" si="27"/>
        <v>ATRASADO</v>
      </c>
    </row>
    <row r="438" spans="2:11" ht="24.75">
      <c r="B438" s="7">
        <v>43504</v>
      </c>
      <c r="C438" s="14" t="s">
        <v>637</v>
      </c>
      <c r="D438" s="10" t="s">
        <v>103</v>
      </c>
      <c r="E438" s="16" t="s">
        <v>267</v>
      </c>
      <c r="F438" s="57">
        <v>2217</v>
      </c>
      <c r="G438" s="76">
        <v>936</v>
      </c>
      <c r="H438" s="7">
        <v>43504</v>
      </c>
      <c r="I438" s="100">
        <f t="shared" si="25"/>
        <v>0</v>
      </c>
      <c r="J438" s="100">
        <f t="shared" si="26"/>
        <v>936</v>
      </c>
      <c r="K438" s="125" t="str">
        <f t="shared" si="27"/>
        <v>ATRASADO</v>
      </c>
    </row>
    <row r="439" spans="2:11" ht="24.75">
      <c r="B439" s="7">
        <v>43507</v>
      </c>
      <c r="C439" s="14" t="s">
        <v>638</v>
      </c>
      <c r="D439" s="10" t="s">
        <v>103</v>
      </c>
      <c r="E439" s="16" t="s">
        <v>267</v>
      </c>
      <c r="F439" s="57">
        <v>2217</v>
      </c>
      <c r="G439" s="76">
        <v>300</v>
      </c>
      <c r="H439" s="7">
        <v>43507</v>
      </c>
      <c r="I439" s="100">
        <f t="shared" si="25"/>
        <v>0</v>
      </c>
      <c r="J439" s="100">
        <f t="shared" si="26"/>
        <v>300</v>
      </c>
      <c r="K439" s="125" t="str">
        <f t="shared" si="27"/>
        <v>ATRASADO</v>
      </c>
    </row>
    <row r="440" spans="2:11" ht="24.75">
      <c r="B440" s="7">
        <v>43508</v>
      </c>
      <c r="C440" s="14" t="s">
        <v>639</v>
      </c>
      <c r="D440" s="10" t="s">
        <v>103</v>
      </c>
      <c r="E440" s="16" t="s">
        <v>267</v>
      </c>
      <c r="F440" s="57">
        <v>2217</v>
      </c>
      <c r="G440" s="76">
        <v>302</v>
      </c>
      <c r="H440" s="7">
        <v>43508</v>
      </c>
      <c r="I440" s="100">
        <f t="shared" si="25"/>
        <v>0</v>
      </c>
      <c r="J440" s="100">
        <f t="shared" si="26"/>
        <v>302</v>
      </c>
      <c r="K440" s="125" t="str">
        <f t="shared" si="27"/>
        <v>ATRASADO</v>
      </c>
    </row>
    <row r="441" spans="2:11" ht="24.75">
      <c r="B441" s="7">
        <v>43537</v>
      </c>
      <c r="C441" s="14" t="s">
        <v>644</v>
      </c>
      <c r="D441" s="10" t="s">
        <v>103</v>
      </c>
      <c r="E441" s="16" t="s">
        <v>267</v>
      </c>
      <c r="F441" s="57">
        <v>2217</v>
      </c>
      <c r="G441" s="76">
        <v>300</v>
      </c>
      <c r="H441" s="7">
        <v>43537</v>
      </c>
      <c r="I441" s="100">
        <f t="shared" si="25"/>
        <v>0</v>
      </c>
      <c r="J441" s="100">
        <f t="shared" si="26"/>
        <v>300</v>
      </c>
      <c r="K441" s="125" t="str">
        <f t="shared" si="27"/>
        <v>ATRASADO</v>
      </c>
    </row>
    <row r="442" spans="2:11" ht="24.75">
      <c r="B442" s="7">
        <v>43537</v>
      </c>
      <c r="C442" s="14" t="s">
        <v>645</v>
      </c>
      <c r="D442" s="10" t="s">
        <v>103</v>
      </c>
      <c r="E442" s="16" t="s">
        <v>267</v>
      </c>
      <c r="F442" s="57">
        <v>2217</v>
      </c>
      <c r="G442" s="76">
        <v>302</v>
      </c>
      <c r="H442" s="7">
        <v>43537</v>
      </c>
      <c r="I442" s="100">
        <f t="shared" si="25"/>
        <v>0</v>
      </c>
      <c r="J442" s="100">
        <f t="shared" si="26"/>
        <v>302</v>
      </c>
      <c r="K442" s="125" t="str">
        <f t="shared" si="27"/>
        <v>ATRASADO</v>
      </c>
    </row>
    <row r="443" spans="2:11" ht="24.75">
      <c r="B443" s="7">
        <v>43537</v>
      </c>
      <c r="C443" s="14" t="s">
        <v>646</v>
      </c>
      <c r="D443" s="10" t="s">
        <v>103</v>
      </c>
      <c r="E443" s="16" t="s">
        <v>267</v>
      </c>
      <c r="F443" s="57">
        <v>2217</v>
      </c>
      <c r="G443" s="76">
        <v>936</v>
      </c>
      <c r="H443" s="7">
        <v>43537</v>
      </c>
      <c r="I443" s="100">
        <f t="shared" si="25"/>
        <v>0</v>
      </c>
      <c r="J443" s="100">
        <f t="shared" si="26"/>
        <v>936</v>
      </c>
      <c r="K443" s="125" t="str">
        <f t="shared" si="27"/>
        <v>ATRASADO</v>
      </c>
    </row>
    <row r="444" spans="2:11" ht="24.75">
      <c r="B444" s="7">
        <v>43558</v>
      </c>
      <c r="C444" s="14" t="s">
        <v>651</v>
      </c>
      <c r="D444" s="10" t="s">
        <v>103</v>
      </c>
      <c r="E444" s="16" t="s">
        <v>267</v>
      </c>
      <c r="F444" s="57">
        <v>2217</v>
      </c>
      <c r="G444" s="76">
        <v>936</v>
      </c>
      <c r="H444" s="7">
        <v>43558</v>
      </c>
      <c r="I444" s="100">
        <f t="shared" si="25"/>
        <v>0</v>
      </c>
      <c r="J444" s="100">
        <f t="shared" si="26"/>
        <v>936</v>
      </c>
      <c r="K444" s="125" t="str">
        <f t="shared" si="27"/>
        <v>ATRASADO</v>
      </c>
    </row>
    <row r="445" spans="2:11" ht="24.75">
      <c r="B445" s="7">
        <v>43563</v>
      </c>
      <c r="C445" s="14" t="s">
        <v>652</v>
      </c>
      <c r="D445" s="10" t="s">
        <v>103</v>
      </c>
      <c r="E445" s="16" t="s">
        <v>267</v>
      </c>
      <c r="F445" s="57">
        <v>2217</v>
      </c>
      <c r="G445" s="76">
        <v>300</v>
      </c>
      <c r="H445" s="7">
        <v>43563</v>
      </c>
      <c r="I445" s="100">
        <f t="shared" si="25"/>
        <v>0</v>
      </c>
      <c r="J445" s="100">
        <f t="shared" si="26"/>
        <v>300</v>
      </c>
      <c r="K445" s="125" t="str">
        <f t="shared" si="27"/>
        <v>ATRASADO</v>
      </c>
    </row>
    <row r="446" spans="2:11" ht="24.75">
      <c r="B446" s="7">
        <v>43563</v>
      </c>
      <c r="C446" s="14" t="s">
        <v>653</v>
      </c>
      <c r="D446" s="10" t="s">
        <v>103</v>
      </c>
      <c r="E446" s="16" t="s">
        <v>267</v>
      </c>
      <c r="F446" s="57">
        <v>2217</v>
      </c>
      <c r="G446" s="76">
        <v>302</v>
      </c>
      <c r="H446" s="7">
        <v>43563</v>
      </c>
      <c r="I446" s="100">
        <f t="shared" si="25"/>
        <v>0</v>
      </c>
      <c r="J446" s="100">
        <f t="shared" si="26"/>
        <v>302</v>
      </c>
      <c r="K446" s="125" t="str">
        <f t="shared" si="27"/>
        <v>ATRASADO</v>
      </c>
    </row>
    <row r="447" spans="2:11" s="81" customFormat="1" ht="24.75">
      <c r="B447" s="7">
        <v>43559</v>
      </c>
      <c r="C447" s="14" t="s">
        <v>654</v>
      </c>
      <c r="D447" s="10" t="s">
        <v>103</v>
      </c>
      <c r="E447" s="16" t="s">
        <v>267</v>
      </c>
      <c r="F447" s="57">
        <v>2217</v>
      </c>
      <c r="G447" s="76">
        <v>34675</v>
      </c>
      <c r="H447" s="7">
        <v>43559</v>
      </c>
      <c r="I447" s="100">
        <f t="shared" si="25"/>
        <v>0</v>
      </c>
      <c r="J447" s="100">
        <f t="shared" si="26"/>
        <v>34675</v>
      </c>
      <c r="K447" s="125" t="str">
        <f t="shared" si="27"/>
        <v>ATRASADO</v>
      </c>
    </row>
    <row r="448" spans="2:11" s="81" customFormat="1" ht="24.75">
      <c r="B448" s="7">
        <v>43593</v>
      </c>
      <c r="C448" s="14" t="s">
        <v>661</v>
      </c>
      <c r="D448" s="10" t="s">
        <v>103</v>
      </c>
      <c r="E448" s="16" t="s">
        <v>267</v>
      </c>
      <c r="F448" s="57">
        <v>2217</v>
      </c>
      <c r="G448" s="76">
        <v>302</v>
      </c>
      <c r="H448" s="7">
        <v>43593</v>
      </c>
      <c r="I448" s="100">
        <f t="shared" si="25"/>
        <v>0</v>
      </c>
      <c r="J448" s="100">
        <f t="shared" si="26"/>
        <v>302</v>
      </c>
      <c r="K448" s="125" t="str">
        <f t="shared" si="27"/>
        <v>ATRASADO</v>
      </c>
    </row>
    <row r="449" spans="2:11" s="81" customFormat="1" ht="24.75">
      <c r="B449" s="7">
        <v>43593</v>
      </c>
      <c r="C449" s="14" t="s">
        <v>662</v>
      </c>
      <c r="D449" s="10" t="s">
        <v>103</v>
      </c>
      <c r="E449" s="16" t="s">
        <v>267</v>
      </c>
      <c r="F449" s="57">
        <v>2217</v>
      </c>
      <c r="G449" s="76">
        <v>300</v>
      </c>
      <c r="H449" s="7">
        <v>43593</v>
      </c>
      <c r="I449" s="100">
        <f t="shared" si="25"/>
        <v>0</v>
      </c>
      <c r="J449" s="100">
        <f t="shared" si="26"/>
        <v>300</v>
      </c>
      <c r="K449" s="125" t="str">
        <f t="shared" si="27"/>
        <v>ATRASADO</v>
      </c>
    </row>
    <row r="450" spans="2:11" s="87" customFormat="1" ht="24.75">
      <c r="B450" s="7">
        <v>43591</v>
      </c>
      <c r="C450" s="14" t="s">
        <v>663</v>
      </c>
      <c r="D450" s="10" t="s">
        <v>103</v>
      </c>
      <c r="E450" s="16" t="s">
        <v>267</v>
      </c>
      <c r="F450" s="57">
        <v>2217</v>
      </c>
      <c r="G450" s="76">
        <v>936</v>
      </c>
      <c r="H450" s="7">
        <v>43559</v>
      </c>
      <c r="I450" s="100">
        <f t="shared" si="25"/>
        <v>0</v>
      </c>
      <c r="J450" s="100">
        <f t="shared" si="26"/>
        <v>936</v>
      </c>
      <c r="K450" s="125" t="str">
        <f t="shared" si="27"/>
        <v>ATRASADO</v>
      </c>
    </row>
    <row r="451" spans="2:11" s="87" customFormat="1" ht="24.75">
      <c r="B451" s="7">
        <v>43626</v>
      </c>
      <c r="C451" s="14" t="s">
        <v>673</v>
      </c>
      <c r="D451" s="10" t="s">
        <v>103</v>
      </c>
      <c r="E451" s="16" t="s">
        <v>267</v>
      </c>
      <c r="F451" s="57">
        <v>2217</v>
      </c>
      <c r="G451" s="76">
        <v>302</v>
      </c>
      <c r="H451" s="7">
        <v>43626</v>
      </c>
      <c r="I451" s="100">
        <f t="shared" si="25"/>
        <v>0</v>
      </c>
      <c r="J451" s="100">
        <f t="shared" si="26"/>
        <v>302</v>
      </c>
      <c r="K451" s="125" t="str">
        <f t="shared" si="27"/>
        <v>ATRASADO</v>
      </c>
    </row>
    <row r="452" spans="2:11" s="87" customFormat="1" ht="24.75">
      <c r="B452" s="7">
        <v>43626</v>
      </c>
      <c r="C452" s="14" t="s">
        <v>674</v>
      </c>
      <c r="D452" s="10" t="s">
        <v>103</v>
      </c>
      <c r="E452" s="16" t="s">
        <v>267</v>
      </c>
      <c r="F452" s="57">
        <v>2217</v>
      </c>
      <c r="G452" s="76">
        <v>300</v>
      </c>
      <c r="H452" s="7">
        <v>43626</v>
      </c>
      <c r="I452" s="100">
        <f t="shared" si="25"/>
        <v>0</v>
      </c>
      <c r="J452" s="100">
        <f t="shared" si="26"/>
        <v>300</v>
      </c>
      <c r="K452" s="125" t="str">
        <f t="shared" si="27"/>
        <v>ATRASADO</v>
      </c>
    </row>
    <row r="453" spans="2:11" s="88" customFormat="1" ht="24.75">
      <c r="B453" s="7">
        <v>43621</v>
      </c>
      <c r="C453" s="14" t="s">
        <v>675</v>
      </c>
      <c r="D453" s="10" t="s">
        <v>103</v>
      </c>
      <c r="E453" s="16" t="s">
        <v>267</v>
      </c>
      <c r="F453" s="57">
        <v>2217</v>
      </c>
      <c r="G453" s="76">
        <v>936</v>
      </c>
      <c r="H453" s="7">
        <v>43621</v>
      </c>
      <c r="I453" s="100">
        <f t="shared" si="25"/>
        <v>0</v>
      </c>
      <c r="J453" s="100">
        <f t="shared" si="26"/>
        <v>936</v>
      </c>
      <c r="K453" s="125" t="str">
        <f t="shared" si="27"/>
        <v>ATRASADO</v>
      </c>
    </row>
    <row r="454" spans="2:11" s="88" customFormat="1" ht="24.75">
      <c r="B454" s="7">
        <v>43650</v>
      </c>
      <c r="C454" s="14" t="s">
        <v>681</v>
      </c>
      <c r="D454" s="10" t="s">
        <v>103</v>
      </c>
      <c r="E454" s="16" t="s">
        <v>267</v>
      </c>
      <c r="F454" s="57">
        <v>2217</v>
      </c>
      <c r="G454" s="76">
        <v>936</v>
      </c>
      <c r="H454" s="7">
        <v>43650</v>
      </c>
      <c r="I454" s="100">
        <f t="shared" si="25"/>
        <v>0</v>
      </c>
      <c r="J454" s="100">
        <f t="shared" si="26"/>
        <v>936</v>
      </c>
      <c r="K454" s="125" t="str">
        <f t="shared" si="27"/>
        <v>ATRASADO</v>
      </c>
    </row>
    <row r="455" spans="2:11" s="88" customFormat="1" ht="24.75">
      <c r="B455" s="7">
        <v>43654</v>
      </c>
      <c r="C455" s="14" t="s">
        <v>682</v>
      </c>
      <c r="D455" s="10" t="s">
        <v>103</v>
      </c>
      <c r="E455" s="16" t="s">
        <v>267</v>
      </c>
      <c r="F455" s="57">
        <v>2217</v>
      </c>
      <c r="G455" s="76">
        <v>302</v>
      </c>
      <c r="H455" s="7">
        <v>43654</v>
      </c>
      <c r="I455" s="100">
        <f t="shared" si="25"/>
        <v>0</v>
      </c>
      <c r="J455" s="100">
        <f t="shared" si="26"/>
        <v>302</v>
      </c>
      <c r="K455" s="125" t="str">
        <f t="shared" si="27"/>
        <v>ATRASADO</v>
      </c>
    </row>
    <row r="456" spans="2:11" s="89" customFormat="1" ht="24.75">
      <c r="B456" s="7">
        <v>43654</v>
      </c>
      <c r="C456" s="14" t="s">
        <v>683</v>
      </c>
      <c r="D456" s="10" t="s">
        <v>103</v>
      </c>
      <c r="E456" s="16" t="s">
        <v>267</v>
      </c>
      <c r="F456" s="57">
        <v>2217</v>
      </c>
      <c r="G456" s="76">
        <v>300</v>
      </c>
      <c r="H456" s="7">
        <v>43654</v>
      </c>
      <c r="I456" s="100">
        <f t="shared" si="25"/>
        <v>0</v>
      </c>
      <c r="J456" s="100">
        <f t="shared" si="26"/>
        <v>300</v>
      </c>
      <c r="K456" s="125" t="str">
        <f t="shared" si="27"/>
        <v>ATRASADO</v>
      </c>
    </row>
    <row r="457" spans="2:11" s="89" customFormat="1" ht="24.75">
      <c r="B457" s="7">
        <v>43713</v>
      </c>
      <c r="C457" s="14" t="s">
        <v>693</v>
      </c>
      <c r="D457" s="10" t="s">
        <v>103</v>
      </c>
      <c r="E457" s="16" t="s">
        <v>267</v>
      </c>
      <c r="F457" s="57">
        <v>2217</v>
      </c>
      <c r="G457" s="76">
        <v>936</v>
      </c>
      <c r="H457" s="7">
        <v>43713</v>
      </c>
      <c r="I457" s="100">
        <f t="shared" si="25"/>
        <v>0</v>
      </c>
      <c r="J457" s="100">
        <f t="shared" si="26"/>
        <v>936</v>
      </c>
      <c r="K457" s="125" t="str">
        <f t="shared" si="27"/>
        <v>ATRASADO</v>
      </c>
    </row>
    <row r="458" spans="2:11" s="89" customFormat="1" ht="24.75">
      <c r="B458" s="7">
        <v>43718</v>
      </c>
      <c r="C458" s="14" t="s">
        <v>694</v>
      </c>
      <c r="D458" s="10" t="s">
        <v>103</v>
      </c>
      <c r="E458" s="16" t="s">
        <v>267</v>
      </c>
      <c r="F458" s="57">
        <v>2217</v>
      </c>
      <c r="G458" s="76">
        <v>300</v>
      </c>
      <c r="H458" s="7">
        <v>43718</v>
      </c>
      <c r="I458" s="100">
        <f t="shared" si="25"/>
        <v>0</v>
      </c>
      <c r="J458" s="100">
        <f t="shared" si="26"/>
        <v>300</v>
      </c>
      <c r="K458" s="125" t="str">
        <f t="shared" si="27"/>
        <v>ATRASADO</v>
      </c>
    </row>
    <row r="459" spans="2:11" s="90" customFormat="1" ht="24.75">
      <c r="B459" s="7">
        <v>43718</v>
      </c>
      <c r="C459" s="14" t="s">
        <v>695</v>
      </c>
      <c r="D459" s="10" t="s">
        <v>103</v>
      </c>
      <c r="E459" s="16" t="s">
        <v>267</v>
      </c>
      <c r="F459" s="57">
        <v>2217</v>
      </c>
      <c r="G459" s="76">
        <v>302</v>
      </c>
      <c r="H459" s="7">
        <v>43718</v>
      </c>
      <c r="I459" s="100">
        <f t="shared" si="25"/>
        <v>0</v>
      </c>
      <c r="J459" s="100">
        <f t="shared" si="26"/>
        <v>302</v>
      </c>
      <c r="K459" s="125" t="str">
        <f t="shared" si="27"/>
        <v>ATRASADO</v>
      </c>
    </row>
    <row r="460" spans="2:11" s="90" customFormat="1" ht="24.75">
      <c r="B460" s="7">
        <v>43742</v>
      </c>
      <c r="C460" s="14" t="s">
        <v>698</v>
      </c>
      <c r="D460" s="10" t="s">
        <v>103</v>
      </c>
      <c r="E460" s="16" t="s">
        <v>267</v>
      </c>
      <c r="F460" s="57">
        <v>2217</v>
      </c>
      <c r="G460" s="76">
        <v>936</v>
      </c>
      <c r="H460" s="7">
        <v>43742</v>
      </c>
      <c r="I460" s="100">
        <f t="shared" si="25"/>
        <v>0</v>
      </c>
      <c r="J460" s="100">
        <f t="shared" si="26"/>
        <v>936</v>
      </c>
      <c r="K460" s="125" t="str">
        <f t="shared" si="27"/>
        <v>ATRASADO</v>
      </c>
    </row>
    <row r="461" spans="2:11" s="90" customFormat="1" ht="24.75">
      <c r="B461" s="7">
        <v>43747</v>
      </c>
      <c r="C461" s="14" t="s">
        <v>699</v>
      </c>
      <c r="D461" s="10" t="s">
        <v>103</v>
      </c>
      <c r="E461" s="16" t="s">
        <v>267</v>
      </c>
      <c r="F461" s="57">
        <v>2217</v>
      </c>
      <c r="G461" s="76">
        <v>300</v>
      </c>
      <c r="H461" s="7">
        <v>43747</v>
      </c>
      <c r="I461" s="100">
        <f t="shared" si="25"/>
        <v>0</v>
      </c>
      <c r="J461" s="100">
        <f t="shared" si="26"/>
        <v>300</v>
      </c>
      <c r="K461" s="125" t="str">
        <f t="shared" si="27"/>
        <v>ATRASADO</v>
      </c>
    </row>
    <row r="462" spans="2:11" s="90" customFormat="1" ht="24.75">
      <c r="B462" s="7">
        <v>43747</v>
      </c>
      <c r="C462" s="14" t="s">
        <v>700</v>
      </c>
      <c r="D462" s="10" t="s">
        <v>103</v>
      </c>
      <c r="E462" s="16" t="s">
        <v>267</v>
      </c>
      <c r="F462" s="57">
        <v>2217</v>
      </c>
      <c r="G462" s="76">
        <v>302</v>
      </c>
      <c r="H462" s="7">
        <v>43747</v>
      </c>
      <c r="I462" s="100">
        <f t="shared" si="25"/>
        <v>0</v>
      </c>
      <c r="J462" s="100">
        <f t="shared" si="26"/>
        <v>302</v>
      </c>
      <c r="K462" s="125" t="str">
        <f t="shared" si="27"/>
        <v>ATRASADO</v>
      </c>
    </row>
    <row r="463" spans="2:11" s="90" customFormat="1" ht="24.75">
      <c r="B463" s="7">
        <v>43780</v>
      </c>
      <c r="C463" s="14" t="s">
        <v>713</v>
      </c>
      <c r="D463" s="10" t="s">
        <v>103</v>
      </c>
      <c r="E463" s="16" t="s">
        <v>267</v>
      </c>
      <c r="F463" s="57">
        <v>2217</v>
      </c>
      <c r="G463" s="76">
        <v>300</v>
      </c>
      <c r="H463" s="7">
        <v>43780</v>
      </c>
      <c r="I463" s="100">
        <f t="shared" si="25"/>
        <v>0</v>
      </c>
      <c r="J463" s="100">
        <f t="shared" si="26"/>
        <v>300</v>
      </c>
      <c r="K463" s="125" t="str">
        <f t="shared" si="27"/>
        <v>ATRASADO</v>
      </c>
    </row>
    <row r="464" spans="2:11" s="90" customFormat="1" ht="24.75">
      <c r="B464" s="7">
        <v>43808</v>
      </c>
      <c r="C464" s="14" t="s">
        <v>724</v>
      </c>
      <c r="D464" s="10" t="s">
        <v>103</v>
      </c>
      <c r="E464" s="16" t="s">
        <v>267</v>
      </c>
      <c r="F464" s="57">
        <v>2217</v>
      </c>
      <c r="G464" s="76">
        <v>1236</v>
      </c>
      <c r="H464" s="7">
        <v>43808</v>
      </c>
      <c r="I464" s="100">
        <f t="shared" si="25"/>
        <v>0</v>
      </c>
      <c r="J464" s="100">
        <f t="shared" si="26"/>
        <v>1236</v>
      </c>
      <c r="K464" s="125" t="str">
        <f t="shared" si="27"/>
        <v>ATRASADO</v>
      </c>
    </row>
    <row r="465" spans="2:11" s="90" customFormat="1" ht="24.75">
      <c r="B465" s="7">
        <v>43840</v>
      </c>
      <c r="C465" s="14" t="s">
        <v>722</v>
      </c>
      <c r="D465" s="10" t="s">
        <v>103</v>
      </c>
      <c r="E465" s="16" t="s">
        <v>267</v>
      </c>
      <c r="F465" s="57">
        <v>2217</v>
      </c>
      <c r="G465" s="76">
        <v>300</v>
      </c>
      <c r="H465" s="7">
        <v>43840</v>
      </c>
      <c r="I465" s="100">
        <f t="shared" si="25"/>
        <v>0</v>
      </c>
      <c r="J465" s="100">
        <f t="shared" si="26"/>
        <v>300</v>
      </c>
      <c r="K465" s="125" t="str">
        <f t="shared" si="27"/>
        <v>ATRASADO</v>
      </c>
    </row>
    <row r="466" spans="2:11" s="92" customFormat="1" ht="24.75">
      <c r="B466" s="7">
        <v>43838</v>
      </c>
      <c r="C466" s="14" t="s">
        <v>723</v>
      </c>
      <c r="D466" s="10" t="s">
        <v>103</v>
      </c>
      <c r="E466" s="16" t="s">
        <v>267</v>
      </c>
      <c r="F466" s="57">
        <v>2217</v>
      </c>
      <c r="G466" s="76">
        <v>26548</v>
      </c>
      <c r="H466" s="7">
        <v>43838</v>
      </c>
      <c r="I466" s="100">
        <f t="shared" si="25"/>
        <v>0</v>
      </c>
      <c r="J466" s="100">
        <f t="shared" si="26"/>
        <v>26548</v>
      </c>
      <c r="K466" s="125" t="str">
        <f t="shared" si="27"/>
        <v>ATRASADO</v>
      </c>
    </row>
    <row r="467" spans="2:11" s="92" customFormat="1" ht="24.75">
      <c r="B467" s="7">
        <v>43868</v>
      </c>
      <c r="C467" s="14" t="s">
        <v>728</v>
      </c>
      <c r="D467" s="10" t="s">
        <v>103</v>
      </c>
      <c r="E467" s="16" t="s">
        <v>267</v>
      </c>
      <c r="F467" s="57">
        <v>2217</v>
      </c>
      <c r="G467" s="76">
        <v>26499</v>
      </c>
      <c r="H467" s="7">
        <v>43868</v>
      </c>
      <c r="I467" s="100">
        <f t="shared" si="25"/>
        <v>0</v>
      </c>
      <c r="J467" s="100">
        <f t="shared" si="26"/>
        <v>26499</v>
      </c>
      <c r="K467" s="125" t="str">
        <f t="shared" si="27"/>
        <v>ATRASADO</v>
      </c>
    </row>
    <row r="468" spans="2:11" ht="24.75">
      <c r="B468" s="7">
        <v>43871</v>
      </c>
      <c r="C468" s="14" t="s">
        <v>729</v>
      </c>
      <c r="D468" s="10" t="s">
        <v>103</v>
      </c>
      <c r="E468" s="16" t="s">
        <v>267</v>
      </c>
      <c r="F468" s="57">
        <v>2217</v>
      </c>
      <c r="G468" s="76">
        <v>300</v>
      </c>
      <c r="H468" s="7">
        <v>43871</v>
      </c>
      <c r="I468" s="100">
        <f t="shared" si="25"/>
        <v>0</v>
      </c>
      <c r="J468" s="100">
        <f t="shared" si="26"/>
        <v>300</v>
      </c>
      <c r="K468" s="125" t="str">
        <f t="shared" si="27"/>
        <v>ATRASADO</v>
      </c>
    </row>
    <row r="469" spans="2:11" s="128" customFormat="1">
      <c r="B469" s="7"/>
      <c r="C469" s="14"/>
      <c r="D469" s="10"/>
      <c r="E469" s="16"/>
      <c r="F469" s="57"/>
      <c r="G469" s="76"/>
      <c r="H469" s="7"/>
      <c r="I469" s="100"/>
      <c r="J469" s="100"/>
      <c r="K469" s="125"/>
    </row>
    <row r="470" spans="2:11" s="160" customFormat="1">
      <c r="B470" s="7">
        <v>44929</v>
      </c>
      <c r="C470" s="14" t="s">
        <v>1089</v>
      </c>
      <c r="D470" s="10" t="s">
        <v>921</v>
      </c>
      <c r="E470" s="16" t="s">
        <v>102</v>
      </c>
      <c r="F470" s="57">
        <v>2221</v>
      </c>
      <c r="G470" s="76">
        <v>23600</v>
      </c>
      <c r="H470" s="7">
        <v>44929</v>
      </c>
      <c r="I470" s="100">
        <f>IF(G470&gt;0,0,"")</f>
        <v>0</v>
      </c>
      <c r="J470" s="100">
        <f>IF(I470=0,G470,"")</f>
        <v>23600</v>
      </c>
      <c r="K470" s="125" t="str">
        <f>IF(J470&gt;0,"ATRASADO","")</f>
        <v>ATRASADO</v>
      </c>
    </row>
    <row r="471" spans="2:11" s="168" customFormat="1">
      <c r="B471" s="7">
        <v>44958</v>
      </c>
      <c r="C471" s="14" t="s">
        <v>1147</v>
      </c>
      <c r="D471" s="10" t="s">
        <v>921</v>
      </c>
      <c r="E471" s="16" t="s">
        <v>102</v>
      </c>
      <c r="F471" s="57">
        <v>2221</v>
      </c>
      <c r="G471" s="76">
        <v>23600</v>
      </c>
      <c r="H471" s="7">
        <v>44958</v>
      </c>
      <c r="I471" s="100">
        <f>IF(G471&gt;0,0,"")</f>
        <v>0</v>
      </c>
      <c r="J471" s="100">
        <f>IF(I471=0,G471,"")</f>
        <v>23600</v>
      </c>
      <c r="K471" s="125" t="str">
        <f>IF(J471&gt;0,"ATRASADO","")</f>
        <v>ATRASADO</v>
      </c>
    </row>
    <row r="472" spans="2:11" s="160" customFormat="1">
      <c r="B472" s="7"/>
      <c r="C472" s="14"/>
      <c r="D472" s="10"/>
      <c r="E472" s="16"/>
      <c r="F472" s="57"/>
      <c r="G472" s="76"/>
      <c r="H472" s="7"/>
      <c r="I472" s="100"/>
      <c r="J472" s="100"/>
      <c r="K472" s="125"/>
    </row>
    <row r="473" spans="2:11">
      <c r="B473" s="7">
        <v>41733</v>
      </c>
      <c r="C473" s="13" t="s">
        <v>1148</v>
      </c>
      <c r="D473" s="10" t="s">
        <v>138</v>
      </c>
      <c r="E473" s="16" t="s">
        <v>139</v>
      </c>
      <c r="F473" s="57">
        <v>2332</v>
      </c>
      <c r="G473" s="29">
        <v>48675</v>
      </c>
      <c r="H473" s="7">
        <v>41733</v>
      </c>
      <c r="I473" s="100">
        <f>IF(G473&gt;0,0,"")</f>
        <v>0</v>
      </c>
      <c r="J473" s="100">
        <f>IF(I473=0,G473,"")</f>
        <v>48675</v>
      </c>
      <c r="K473" s="125" t="str">
        <f>IF(J473&gt;0,"ATRASADO","")</f>
        <v>ATRASADO</v>
      </c>
    </row>
    <row r="474" spans="2:11" s="168" customFormat="1">
      <c r="B474" s="7"/>
      <c r="C474" s="13"/>
      <c r="D474" s="10"/>
      <c r="E474" s="16"/>
      <c r="F474" s="57"/>
      <c r="G474" s="29"/>
      <c r="H474" s="7"/>
      <c r="I474" s="100"/>
      <c r="J474" s="100"/>
      <c r="K474" s="125"/>
    </row>
    <row r="475" spans="2:11" s="168" customFormat="1">
      <c r="B475" s="7">
        <v>44965</v>
      </c>
      <c r="C475" s="13" t="s">
        <v>1150</v>
      </c>
      <c r="D475" s="10" t="s">
        <v>1110</v>
      </c>
      <c r="E475" s="16" t="s">
        <v>684</v>
      </c>
      <c r="F475" s="57">
        <v>2286</v>
      </c>
      <c r="G475" s="29">
        <v>29859.99</v>
      </c>
      <c r="H475" s="7">
        <v>44965</v>
      </c>
      <c r="I475" s="100">
        <f>IF(G475&gt;0,0,"")</f>
        <v>0</v>
      </c>
      <c r="J475" s="100">
        <f>IF(I475=0,G475,"")</f>
        <v>29859.99</v>
      </c>
      <c r="K475" s="125" t="str">
        <f>IF(J475&gt;0,"ATRASADO","")</f>
        <v>ATRASADO</v>
      </c>
    </row>
    <row r="476" spans="2:11" s="81" customFormat="1">
      <c r="B476" s="7"/>
      <c r="C476" s="13"/>
      <c r="D476" s="10"/>
      <c r="E476" s="16"/>
      <c r="F476" s="57"/>
      <c r="G476" s="29"/>
      <c r="H476" s="7"/>
      <c r="I476" s="100" t="str">
        <f>IF(G476&gt;0,0,"")</f>
        <v/>
      </c>
      <c r="J476" s="100" t="str">
        <f>IF(I476=0,G476,"")</f>
        <v/>
      </c>
      <c r="K476" s="125"/>
    </row>
    <row r="477" spans="2:11">
      <c r="B477" s="7">
        <v>41396</v>
      </c>
      <c r="C477" s="9" t="s">
        <v>1149</v>
      </c>
      <c r="D477" s="10" t="s">
        <v>101</v>
      </c>
      <c r="E477" s="16" t="s">
        <v>102</v>
      </c>
      <c r="F477" s="57">
        <v>2221</v>
      </c>
      <c r="G477" s="29">
        <v>17700</v>
      </c>
      <c r="H477" s="7">
        <v>41396</v>
      </c>
      <c r="I477" s="100">
        <f>IF(G477&gt;0,0,"")</f>
        <v>0</v>
      </c>
      <c r="J477" s="100">
        <f>IF(I477=0,G477,"")</f>
        <v>17700</v>
      </c>
      <c r="K477" s="125" t="str">
        <f>IF(J477&gt;0,"ATRASADO","")</f>
        <v>ATRASADO</v>
      </c>
    </row>
    <row r="478" spans="2:11" s="165" customFormat="1">
      <c r="B478" s="7"/>
      <c r="C478" s="9"/>
      <c r="D478" s="10"/>
      <c r="E478" s="16"/>
      <c r="F478" s="57"/>
      <c r="G478" s="29"/>
      <c r="H478" s="7"/>
      <c r="I478" s="100"/>
      <c r="J478" s="100"/>
      <c r="K478" s="125"/>
    </row>
    <row r="479" spans="2:11" s="165" customFormat="1">
      <c r="B479" s="7">
        <v>44929</v>
      </c>
      <c r="C479" s="9" t="s">
        <v>1057</v>
      </c>
      <c r="D479" s="10" t="s">
        <v>844</v>
      </c>
      <c r="E479" s="16" t="s">
        <v>102</v>
      </c>
      <c r="F479" s="57">
        <v>2221</v>
      </c>
      <c r="G479" s="29">
        <v>29500</v>
      </c>
      <c r="H479" s="7">
        <v>44929</v>
      </c>
      <c r="I479" s="100">
        <f>IF(G479&gt;0,0,"")</f>
        <v>0</v>
      </c>
      <c r="J479" s="100">
        <f>IF(I479=0,G479,"")</f>
        <v>29500</v>
      </c>
      <c r="K479" s="125" t="str">
        <f>IF(J479&gt;0,"ATRASADO","")</f>
        <v>ATRASADO</v>
      </c>
    </row>
    <row r="480" spans="2:11" s="168" customFormat="1">
      <c r="B480" s="7">
        <v>44958</v>
      </c>
      <c r="C480" s="9" t="s">
        <v>1151</v>
      </c>
      <c r="D480" s="10" t="s">
        <v>844</v>
      </c>
      <c r="E480" s="16" t="s">
        <v>102</v>
      </c>
      <c r="F480" s="57">
        <v>2221</v>
      </c>
      <c r="G480" s="29">
        <v>29500</v>
      </c>
      <c r="H480" s="7">
        <v>44958</v>
      </c>
      <c r="I480" s="100">
        <f>IF(G480&gt;0,0,"")</f>
        <v>0</v>
      </c>
      <c r="J480" s="100">
        <f>IF(I480=0,G480,"")</f>
        <v>29500</v>
      </c>
      <c r="K480" s="125" t="str">
        <f>IF(J480&gt;0,"ATRASADO","")</f>
        <v>ATRASADO</v>
      </c>
    </row>
    <row r="481" spans="2:11" s="165" customFormat="1">
      <c r="B481" s="7"/>
      <c r="C481" s="9"/>
      <c r="D481" s="10"/>
      <c r="E481" s="16"/>
      <c r="F481" s="57"/>
      <c r="G481" s="29"/>
      <c r="H481" s="7"/>
      <c r="I481" s="100"/>
      <c r="J481" s="100"/>
      <c r="K481" s="125"/>
    </row>
    <row r="482" spans="2:11" s="165" customFormat="1">
      <c r="B482" s="7">
        <v>44929</v>
      </c>
      <c r="C482" s="9" t="s">
        <v>987</v>
      </c>
      <c r="D482" s="10" t="s">
        <v>870</v>
      </c>
      <c r="E482" s="16" t="s">
        <v>102</v>
      </c>
      <c r="F482" s="57">
        <v>2221</v>
      </c>
      <c r="G482" s="29">
        <v>23600</v>
      </c>
      <c r="H482" s="7">
        <v>44929</v>
      </c>
      <c r="I482" s="100">
        <f>IF(G482&gt;0,0,"")</f>
        <v>0</v>
      </c>
      <c r="J482" s="100">
        <f>IF(I482=0,G482,"")</f>
        <v>23600</v>
      </c>
      <c r="K482" s="125" t="str">
        <f>IF(J482&gt;0,"ATRASADO","")</f>
        <v>ATRASADO</v>
      </c>
    </row>
    <row r="483" spans="2:11" s="165" customFormat="1">
      <c r="B483" s="7">
        <v>44929</v>
      </c>
      <c r="C483" s="9" t="s">
        <v>988</v>
      </c>
      <c r="D483" s="10" t="s">
        <v>870</v>
      </c>
      <c r="E483" s="16" t="s">
        <v>102</v>
      </c>
      <c r="F483" s="57">
        <v>2221</v>
      </c>
      <c r="G483" s="29">
        <v>23600</v>
      </c>
      <c r="H483" s="7">
        <v>44929</v>
      </c>
      <c r="I483" s="100">
        <f>IF(G483&gt;0,0,"")</f>
        <v>0</v>
      </c>
      <c r="J483" s="100">
        <f>IF(I483=0,G483,"")</f>
        <v>23600</v>
      </c>
      <c r="K483" s="125" t="str">
        <f>IF(J483&gt;0,"ATRASADO","")</f>
        <v>ATRASADO</v>
      </c>
    </row>
    <row r="484" spans="2:11" s="165" customFormat="1">
      <c r="B484" s="7">
        <v>44929</v>
      </c>
      <c r="C484" s="9" t="s">
        <v>1058</v>
      </c>
      <c r="D484" s="10" t="s">
        <v>870</v>
      </c>
      <c r="E484" s="16" t="s">
        <v>102</v>
      </c>
      <c r="F484" s="57">
        <v>2221</v>
      </c>
      <c r="G484" s="29">
        <v>23600</v>
      </c>
      <c r="H484" s="7">
        <v>44929</v>
      </c>
      <c r="I484" s="100">
        <f>IF(G484&gt;0,0,"")</f>
        <v>0</v>
      </c>
      <c r="J484" s="100">
        <f>IF(I484=0,G484,"")</f>
        <v>23600</v>
      </c>
      <c r="K484" s="125" t="str">
        <f>IF(J484&gt;0,"ATRASADO","")</f>
        <v>ATRASADO</v>
      </c>
    </row>
    <row r="485" spans="2:11" s="165" customFormat="1">
      <c r="B485" s="7">
        <v>44929</v>
      </c>
      <c r="C485" s="9" t="s">
        <v>978</v>
      </c>
      <c r="D485" s="10" t="s">
        <v>870</v>
      </c>
      <c r="E485" s="16" t="s">
        <v>102</v>
      </c>
      <c r="F485" s="57">
        <v>2221</v>
      </c>
      <c r="G485" s="29">
        <v>23600</v>
      </c>
      <c r="H485" s="7">
        <v>44929</v>
      </c>
      <c r="I485" s="100">
        <f>IF(G485&gt;0,0,"")</f>
        <v>0</v>
      </c>
      <c r="J485" s="100">
        <f>IF(I485=0,G485,"")</f>
        <v>23600</v>
      </c>
      <c r="K485" s="125" t="str">
        <f>IF(J485&gt;0,"ATRASADO","")</f>
        <v>ATRASADO</v>
      </c>
    </row>
    <row r="486" spans="2:11" s="165" customFormat="1">
      <c r="B486" s="7">
        <v>44929</v>
      </c>
      <c r="C486" s="9" t="s">
        <v>1059</v>
      </c>
      <c r="D486" s="10" t="s">
        <v>870</v>
      </c>
      <c r="E486" s="16" t="s">
        <v>102</v>
      </c>
      <c r="F486" s="57">
        <v>2221</v>
      </c>
      <c r="G486" s="29">
        <v>23600</v>
      </c>
      <c r="H486" s="7">
        <v>44929</v>
      </c>
      <c r="I486" s="100">
        <f>IF(G486&gt;0,0,"")</f>
        <v>0</v>
      </c>
      <c r="J486" s="100">
        <f>IF(I486=0,G486,"")</f>
        <v>23600</v>
      </c>
      <c r="K486" s="125" t="str">
        <f>IF(J486&gt;0,"ATRASADO","")</f>
        <v>ATRASADO</v>
      </c>
    </row>
    <row r="487" spans="2:11" s="157" customFormat="1">
      <c r="B487" s="7"/>
      <c r="C487" s="9"/>
      <c r="D487" s="108"/>
      <c r="E487" s="16"/>
      <c r="F487" s="57"/>
      <c r="G487" s="29"/>
      <c r="H487" s="7"/>
      <c r="I487" s="100"/>
      <c r="J487" s="100"/>
      <c r="K487" s="125"/>
    </row>
    <row r="488" spans="2:11" s="160" customFormat="1">
      <c r="B488" s="7">
        <v>44866</v>
      </c>
      <c r="C488" s="9" t="s">
        <v>613</v>
      </c>
      <c r="D488" s="108" t="s">
        <v>914</v>
      </c>
      <c r="E488" s="16" t="s">
        <v>102</v>
      </c>
      <c r="F488" s="57">
        <v>2221</v>
      </c>
      <c r="G488" s="29">
        <v>23600</v>
      </c>
      <c r="H488" s="7">
        <v>44866</v>
      </c>
      <c r="I488" s="100">
        <f>IF(G488&gt;0,0,"")</f>
        <v>0</v>
      </c>
      <c r="J488" s="100">
        <f>IF(I488=0,G488,"")</f>
        <v>23600</v>
      </c>
      <c r="K488" s="125" t="str">
        <f>IF(J488&gt;0,"ATRASADO","")</f>
        <v>ATRASADO</v>
      </c>
    </row>
    <row r="489" spans="2:11" s="160" customFormat="1">
      <c r="B489" s="7">
        <v>44867</v>
      </c>
      <c r="C489" s="9" t="s">
        <v>771</v>
      </c>
      <c r="D489" s="108" t="s">
        <v>914</v>
      </c>
      <c r="E489" s="16" t="s">
        <v>102</v>
      </c>
      <c r="F489" s="57">
        <v>2221</v>
      </c>
      <c r="G489" s="29">
        <v>23600</v>
      </c>
      <c r="H489" s="7">
        <v>44867</v>
      </c>
      <c r="I489" s="100">
        <f>IF(G489&gt;0,0,"")</f>
        <v>0</v>
      </c>
      <c r="J489" s="100">
        <f>IF(I489=0,G489,"")</f>
        <v>23600</v>
      </c>
      <c r="K489" s="125" t="str">
        <f>IF(J489&gt;0,"ATRASADO","")</f>
        <v>ATRASADO</v>
      </c>
    </row>
    <row r="490" spans="2:11" s="168" customFormat="1">
      <c r="B490" s="7">
        <v>44958</v>
      </c>
      <c r="C490" s="9" t="s">
        <v>773</v>
      </c>
      <c r="D490" s="108" t="s">
        <v>914</v>
      </c>
      <c r="E490" s="16" t="s">
        <v>102</v>
      </c>
      <c r="F490" s="57">
        <v>2221</v>
      </c>
      <c r="G490" s="29">
        <v>23600</v>
      </c>
      <c r="H490" s="7">
        <v>44958</v>
      </c>
      <c r="I490" s="100">
        <f>IF(G490&gt;0,0,"")</f>
        <v>0</v>
      </c>
      <c r="J490" s="100">
        <f>IF(I490=0,G490,"")</f>
        <v>23600</v>
      </c>
      <c r="K490" s="125" t="str">
        <f>IF(J490&gt;0,"ATRASADO","")</f>
        <v>ATRASADO</v>
      </c>
    </row>
    <row r="491" spans="2:11" s="168" customFormat="1">
      <c r="B491" s="7" t="s">
        <v>1131</v>
      </c>
      <c r="C491" s="9" t="s">
        <v>1152</v>
      </c>
      <c r="D491" s="108" t="s">
        <v>914</v>
      </c>
      <c r="E491" s="16" t="s">
        <v>102</v>
      </c>
      <c r="F491" s="57">
        <v>2221</v>
      </c>
      <c r="G491" s="29">
        <v>23600</v>
      </c>
      <c r="H491" s="7" t="s">
        <v>1131</v>
      </c>
      <c r="I491" s="100">
        <f>IF(G491&gt;0,0,"")</f>
        <v>0</v>
      </c>
      <c r="J491" s="100">
        <f>IF(I491=0,G491,"")</f>
        <v>23600</v>
      </c>
      <c r="K491" s="125" t="str">
        <f>IF(J491&gt;0,"ATRASADO","")</f>
        <v>ATRASADO</v>
      </c>
    </row>
    <row r="492" spans="2:11" s="160" customFormat="1">
      <c r="B492" s="7"/>
      <c r="C492" s="9"/>
      <c r="D492" s="108"/>
      <c r="E492" s="16"/>
      <c r="F492" s="57"/>
      <c r="G492" s="29"/>
      <c r="H492" s="7"/>
      <c r="I492" s="100"/>
      <c r="J492" s="100"/>
      <c r="K492" s="125"/>
    </row>
    <row r="493" spans="2:11" s="160" customFormat="1">
      <c r="B493" s="7" t="s">
        <v>1016</v>
      </c>
      <c r="C493" s="9" t="s">
        <v>1060</v>
      </c>
      <c r="D493" s="108" t="s">
        <v>902</v>
      </c>
      <c r="E493" s="16" t="s">
        <v>935</v>
      </c>
      <c r="F493" s="57">
        <v>2371</v>
      </c>
      <c r="G493" s="29">
        <v>886400</v>
      </c>
      <c r="H493" s="7" t="s">
        <v>1016</v>
      </c>
      <c r="I493" s="100">
        <f>IF(G493&gt;0,0,"")</f>
        <v>0</v>
      </c>
      <c r="J493" s="100">
        <f>IF(I493=0,G493,"")</f>
        <v>886400</v>
      </c>
      <c r="K493" s="125" t="str">
        <f>IF(J493&gt;0,"ATRASADO","")</f>
        <v>ATRASADO</v>
      </c>
    </row>
    <row r="494" spans="2:11" s="165" customFormat="1">
      <c r="B494" s="7" t="s">
        <v>1019</v>
      </c>
      <c r="C494" s="9" t="s">
        <v>1061</v>
      </c>
      <c r="D494" s="108" t="s">
        <v>902</v>
      </c>
      <c r="E494" s="16" t="s">
        <v>935</v>
      </c>
      <c r="F494" s="57">
        <v>2371</v>
      </c>
      <c r="G494" s="29">
        <v>886400</v>
      </c>
      <c r="H494" s="7" t="s">
        <v>1019</v>
      </c>
      <c r="I494" s="100">
        <f>IF(G494&gt;0,0,"")</f>
        <v>0</v>
      </c>
      <c r="J494" s="100">
        <f>IF(I494=0,G494,"")</f>
        <v>886400</v>
      </c>
      <c r="K494" s="125" t="str">
        <f>IF(J494&gt;0,"ATRASADO","")</f>
        <v>ATRASADO</v>
      </c>
    </row>
    <row r="495" spans="2:11" s="168" customFormat="1">
      <c r="B495" s="7">
        <v>44964</v>
      </c>
      <c r="C495" s="9" t="s">
        <v>1153</v>
      </c>
      <c r="D495" s="108" t="s">
        <v>902</v>
      </c>
      <c r="E495" s="16" t="s">
        <v>935</v>
      </c>
      <c r="F495" s="57">
        <v>2371</v>
      </c>
      <c r="G495" s="29">
        <v>886400</v>
      </c>
      <c r="H495" s="7">
        <v>44964</v>
      </c>
      <c r="I495" s="100">
        <f>IF(G495&gt;0,0,"")</f>
        <v>0</v>
      </c>
      <c r="J495" s="100">
        <f>IF(I495=0,G495,"")</f>
        <v>886400</v>
      </c>
      <c r="K495" s="125" t="str">
        <f>IF(J495&gt;0,"ATRASADO","")</f>
        <v>ATRASADO</v>
      </c>
    </row>
    <row r="496" spans="2:11" s="168" customFormat="1">
      <c r="B496" s="7" t="s">
        <v>1139</v>
      </c>
      <c r="C496" s="9" t="s">
        <v>1154</v>
      </c>
      <c r="D496" s="108" t="s">
        <v>902</v>
      </c>
      <c r="E496" s="16" t="s">
        <v>935</v>
      </c>
      <c r="F496" s="57">
        <v>2371</v>
      </c>
      <c r="G496" s="29">
        <v>886400</v>
      </c>
      <c r="H496" s="7" t="s">
        <v>1139</v>
      </c>
      <c r="I496" s="100">
        <f>IF(G496&gt;0,0,"")</f>
        <v>0</v>
      </c>
      <c r="J496" s="100">
        <f>IF(I496=0,G496,"")</f>
        <v>886400</v>
      </c>
      <c r="K496" s="125" t="str">
        <f>IF(J496&gt;0,"ATRASADO","")</f>
        <v>ATRASADO</v>
      </c>
    </row>
    <row r="497" spans="2:11" s="165" customFormat="1">
      <c r="B497" s="7"/>
      <c r="C497" s="9"/>
      <c r="D497" s="108"/>
      <c r="E497" s="16"/>
      <c r="F497" s="57"/>
      <c r="G497" s="29"/>
      <c r="H497" s="7"/>
      <c r="I497" s="100"/>
      <c r="J497" s="100"/>
      <c r="K497" s="125"/>
    </row>
    <row r="498" spans="2:11" s="165" customFormat="1">
      <c r="B498" s="7">
        <v>44929</v>
      </c>
      <c r="C498" s="9" t="s">
        <v>1062</v>
      </c>
      <c r="D498" s="108" t="s">
        <v>1033</v>
      </c>
      <c r="E498" s="16" t="s">
        <v>938</v>
      </c>
      <c r="F498" s="57">
        <v>2611</v>
      </c>
      <c r="G498" s="29">
        <v>893652.82</v>
      </c>
      <c r="H498" s="7">
        <v>44929</v>
      </c>
      <c r="I498" s="100">
        <f>IF(G498&gt;0,0,"")</f>
        <v>0</v>
      </c>
      <c r="J498" s="100">
        <f>IF(I498=0,G498,"")</f>
        <v>893652.82</v>
      </c>
      <c r="K498" s="125" t="str">
        <f>IF(J498&gt;0,"ATRASADO","")</f>
        <v>ATRASADO</v>
      </c>
    </row>
    <row r="499" spans="2:11" s="126" customFormat="1">
      <c r="B499" s="7"/>
      <c r="C499" s="9"/>
      <c r="D499" s="10"/>
      <c r="E499" s="16"/>
      <c r="F499" s="57"/>
      <c r="G499" s="29"/>
      <c r="H499" s="7"/>
      <c r="I499" s="100"/>
      <c r="J499" s="100"/>
      <c r="K499" s="125"/>
    </row>
    <row r="500" spans="2:11">
      <c r="B500" s="8">
        <v>41414</v>
      </c>
      <c r="C500" s="9">
        <v>1500000003</v>
      </c>
      <c r="D500" s="10" t="s">
        <v>9</v>
      </c>
      <c r="E500" s="16" t="s">
        <v>10</v>
      </c>
      <c r="F500" s="57">
        <v>2311</v>
      </c>
      <c r="G500" s="29">
        <v>860000</v>
      </c>
      <c r="H500" s="8">
        <v>41414</v>
      </c>
      <c r="I500" s="100">
        <f t="shared" ref="I500:I531" si="28">IF(G500&gt;0,0,"")</f>
        <v>0</v>
      </c>
      <c r="J500" s="100">
        <f t="shared" ref="J500:J531" si="29">IF(I500=0,G500,"")</f>
        <v>860000</v>
      </c>
      <c r="K500" s="125" t="str">
        <f>IF(J500&gt;0,"ATRASADO","")</f>
        <v>ATRASADO</v>
      </c>
    </row>
    <row r="501" spans="2:11" s="115" customFormat="1">
      <c r="B501" s="8"/>
      <c r="C501" s="9"/>
      <c r="D501" s="10"/>
      <c r="E501" s="16"/>
      <c r="F501" s="57"/>
      <c r="G501" s="29"/>
      <c r="H501" s="8"/>
      <c r="I501" s="100" t="str">
        <f t="shared" si="28"/>
        <v/>
      </c>
      <c r="J501" s="100" t="str">
        <f t="shared" si="29"/>
        <v/>
      </c>
      <c r="K501" s="125"/>
    </row>
    <row r="502" spans="2:11">
      <c r="B502" s="7">
        <v>41718</v>
      </c>
      <c r="C502" s="25">
        <v>1501939632</v>
      </c>
      <c r="D502" s="10" t="s">
        <v>140</v>
      </c>
      <c r="E502" s="16" t="s">
        <v>141</v>
      </c>
      <c r="F502" s="57">
        <v>2323</v>
      </c>
      <c r="G502" s="29">
        <v>135346</v>
      </c>
      <c r="H502" s="7">
        <v>41718</v>
      </c>
      <c r="I502" s="100">
        <f t="shared" si="28"/>
        <v>0</v>
      </c>
      <c r="J502" s="100">
        <f t="shared" si="29"/>
        <v>135346</v>
      </c>
      <c r="K502" s="125" t="str">
        <f>IF(J502&gt;0,"ATRASADO","")</f>
        <v>ATRASADO</v>
      </c>
    </row>
    <row r="503" spans="2:11" s="123" customFormat="1">
      <c r="B503" s="21"/>
      <c r="C503" s="14"/>
      <c r="D503" s="10"/>
      <c r="E503" s="16"/>
      <c r="F503" s="57"/>
      <c r="G503" s="29"/>
      <c r="H503" s="21"/>
      <c r="I503" s="100" t="str">
        <f t="shared" si="28"/>
        <v/>
      </c>
      <c r="J503" s="100" t="str">
        <f t="shared" si="29"/>
        <v/>
      </c>
      <c r="K503" s="125"/>
    </row>
    <row r="504" spans="2:11" s="81" customFormat="1">
      <c r="B504" s="33">
        <v>41973</v>
      </c>
      <c r="C504" s="32" t="s">
        <v>502</v>
      </c>
      <c r="D504" s="10" t="s">
        <v>503</v>
      </c>
      <c r="E504" s="16" t="s">
        <v>451</v>
      </c>
      <c r="F504" s="57">
        <v>2311</v>
      </c>
      <c r="G504" s="29">
        <v>102424</v>
      </c>
      <c r="H504" s="33">
        <v>41973</v>
      </c>
      <c r="I504" s="100">
        <f t="shared" si="28"/>
        <v>0</v>
      </c>
      <c r="J504" s="100">
        <f t="shared" si="29"/>
        <v>102424</v>
      </c>
      <c r="K504" s="125" t="str">
        <f>IF(J504&gt;0,"ATRASADO","")</f>
        <v>ATRASADO</v>
      </c>
    </row>
    <row r="505" spans="2:11" s="117" customFormat="1">
      <c r="B505" s="21"/>
      <c r="C505" s="14"/>
      <c r="D505" s="10"/>
      <c r="E505" s="16"/>
      <c r="F505" s="57"/>
      <c r="G505" s="29"/>
      <c r="H505" s="21"/>
      <c r="I505" s="100" t="str">
        <f t="shared" si="28"/>
        <v/>
      </c>
      <c r="J505" s="100" t="str">
        <f t="shared" si="29"/>
        <v/>
      </c>
      <c r="K505" s="125"/>
    </row>
    <row r="506" spans="2:11" s="81" customFormat="1">
      <c r="B506" s="33">
        <v>41455</v>
      </c>
      <c r="C506" s="32" t="s">
        <v>492</v>
      </c>
      <c r="D506" s="10" t="s">
        <v>498</v>
      </c>
      <c r="E506" s="16" t="s">
        <v>451</v>
      </c>
      <c r="F506" s="57">
        <v>2311</v>
      </c>
      <c r="G506" s="29">
        <v>19182</v>
      </c>
      <c r="H506" s="33">
        <v>41455</v>
      </c>
      <c r="I506" s="100">
        <f t="shared" si="28"/>
        <v>0</v>
      </c>
      <c r="J506" s="100">
        <f t="shared" si="29"/>
        <v>19182</v>
      </c>
      <c r="K506" s="125" t="str">
        <f t="shared" ref="K506:K511" si="30">IF(J506&gt;0,"ATRASADO","")</f>
        <v>ATRASADO</v>
      </c>
    </row>
    <row r="507" spans="2:11" s="81" customFormat="1">
      <c r="B507" s="33">
        <v>41455</v>
      </c>
      <c r="C507" s="32" t="s">
        <v>493</v>
      </c>
      <c r="D507" s="10" t="s">
        <v>498</v>
      </c>
      <c r="E507" s="16" t="s">
        <v>451</v>
      </c>
      <c r="F507" s="57">
        <v>2311</v>
      </c>
      <c r="G507" s="29">
        <v>5415</v>
      </c>
      <c r="H507" s="33">
        <v>41455</v>
      </c>
      <c r="I507" s="100">
        <f t="shared" si="28"/>
        <v>0</v>
      </c>
      <c r="J507" s="100">
        <f t="shared" si="29"/>
        <v>5415</v>
      </c>
      <c r="K507" s="125" t="str">
        <f t="shared" si="30"/>
        <v>ATRASADO</v>
      </c>
    </row>
    <row r="508" spans="2:11" s="81" customFormat="1">
      <c r="B508" s="33">
        <v>41455</v>
      </c>
      <c r="C508" s="32" t="s">
        <v>494</v>
      </c>
      <c r="D508" s="10" t="s">
        <v>498</v>
      </c>
      <c r="E508" s="16" t="s">
        <v>451</v>
      </c>
      <c r="F508" s="57">
        <v>2311</v>
      </c>
      <c r="G508" s="29">
        <v>5930</v>
      </c>
      <c r="H508" s="33">
        <v>41455</v>
      </c>
      <c r="I508" s="100">
        <f t="shared" si="28"/>
        <v>0</v>
      </c>
      <c r="J508" s="100">
        <f t="shared" si="29"/>
        <v>5930</v>
      </c>
      <c r="K508" s="125" t="str">
        <f t="shared" si="30"/>
        <v>ATRASADO</v>
      </c>
    </row>
    <row r="509" spans="2:11" s="81" customFormat="1">
      <c r="B509" s="33">
        <v>41455</v>
      </c>
      <c r="C509" s="32" t="s">
        <v>495</v>
      </c>
      <c r="D509" s="10" t="s">
        <v>498</v>
      </c>
      <c r="E509" s="16" t="s">
        <v>451</v>
      </c>
      <c r="F509" s="57">
        <v>2311</v>
      </c>
      <c r="G509" s="29">
        <v>11213.8</v>
      </c>
      <c r="H509" s="33">
        <v>41455</v>
      </c>
      <c r="I509" s="100">
        <f t="shared" si="28"/>
        <v>0</v>
      </c>
      <c r="J509" s="100">
        <f t="shared" si="29"/>
        <v>11213.8</v>
      </c>
      <c r="K509" s="125" t="str">
        <f t="shared" si="30"/>
        <v>ATRASADO</v>
      </c>
    </row>
    <row r="510" spans="2:11" s="81" customFormat="1">
      <c r="B510" s="33">
        <v>41289</v>
      </c>
      <c r="C510" s="32" t="s">
        <v>496</v>
      </c>
      <c r="D510" s="10" t="s">
        <v>498</v>
      </c>
      <c r="E510" s="16" t="s">
        <v>451</v>
      </c>
      <c r="F510" s="57">
        <v>2311</v>
      </c>
      <c r="G510" s="29">
        <v>87718</v>
      </c>
      <c r="H510" s="33">
        <v>41289</v>
      </c>
      <c r="I510" s="100">
        <f t="shared" si="28"/>
        <v>0</v>
      </c>
      <c r="J510" s="100">
        <f t="shared" si="29"/>
        <v>87718</v>
      </c>
      <c r="K510" s="125" t="str">
        <f t="shared" si="30"/>
        <v>ATRASADO</v>
      </c>
    </row>
    <row r="511" spans="2:11" s="81" customFormat="1">
      <c r="B511" s="33">
        <v>41289</v>
      </c>
      <c r="C511" s="32" t="s">
        <v>497</v>
      </c>
      <c r="D511" s="10" t="s">
        <v>498</v>
      </c>
      <c r="E511" s="16" t="s">
        <v>451</v>
      </c>
      <c r="F511" s="57">
        <v>2311</v>
      </c>
      <c r="G511" s="29">
        <v>6900</v>
      </c>
      <c r="H511" s="33">
        <v>41289</v>
      </c>
      <c r="I511" s="100">
        <f t="shared" si="28"/>
        <v>0</v>
      </c>
      <c r="J511" s="100">
        <f t="shared" si="29"/>
        <v>6900</v>
      </c>
      <c r="K511" s="125" t="str">
        <f t="shared" si="30"/>
        <v>ATRASADO</v>
      </c>
    </row>
    <row r="512" spans="2:11" s="81" customFormat="1">
      <c r="B512" s="21"/>
      <c r="C512" s="14"/>
      <c r="D512" s="10"/>
      <c r="E512" s="16"/>
      <c r="F512" s="57"/>
      <c r="G512" s="29"/>
      <c r="H512" s="21"/>
      <c r="I512" s="100" t="str">
        <f t="shared" si="28"/>
        <v/>
      </c>
      <c r="J512" s="100" t="str">
        <f t="shared" si="29"/>
        <v/>
      </c>
      <c r="K512" s="125"/>
    </row>
    <row r="513" spans="2:11" ht="24.75">
      <c r="B513" s="8">
        <v>42004</v>
      </c>
      <c r="C513" s="46" t="s">
        <v>162</v>
      </c>
      <c r="D513" s="10" t="s">
        <v>163</v>
      </c>
      <c r="E513" s="16" t="s">
        <v>164</v>
      </c>
      <c r="F513" s="57">
        <v>2111</v>
      </c>
      <c r="G513" s="29">
        <v>56379985.829999998</v>
      </c>
      <c r="H513" s="8">
        <v>42004</v>
      </c>
      <c r="I513" s="100">
        <f t="shared" si="28"/>
        <v>0</v>
      </c>
      <c r="J513" s="100">
        <f t="shared" si="29"/>
        <v>56379985.829999998</v>
      </c>
      <c r="K513" s="125" t="str">
        <f t="shared" ref="K513:K544" si="31">IF(J513&gt;0,"ATRASADO","")</f>
        <v>ATRASADO</v>
      </c>
    </row>
    <row r="514" spans="2:11">
      <c r="B514" s="8">
        <v>42369</v>
      </c>
      <c r="C514" s="46" t="s">
        <v>162</v>
      </c>
      <c r="D514" s="10" t="s">
        <v>163</v>
      </c>
      <c r="E514" s="16" t="s">
        <v>165</v>
      </c>
      <c r="F514" s="57">
        <v>2111</v>
      </c>
      <c r="G514" s="29">
        <v>9233539.5600000005</v>
      </c>
      <c r="H514" s="8">
        <v>42369</v>
      </c>
      <c r="I514" s="100">
        <f t="shared" si="28"/>
        <v>0</v>
      </c>
      <c r="J514" s="100">
        <f t="shared" si="29"/>
        <v>9233539.5600000005</v>
      </c>
      <c r="K514" s="125" t="str">
        <f t="shared" si="31"/>
        <v>ATRASADO</v>
      </c>
    </row>
    <row r="515" spans="2:11">
      <c r="B515" s="8">
        <v>42400</v>
      </c>
      <c r="C515" s="46" t="s">
        <v>162</v>
      </c>
      <c r="D515" s="10" t="s">
        <v>163</v>
      </c>
      <c r="E515" s="16" t="s">
        <v>453</v>
      </c>
      <c r="F515" s="57">
        <v>2111</v>
      </c>
      <c r="G515" s="29">
        <v>8919797.25</v>
      </c>
      <c r="H515" s="97">
        <v>42400</v>
      </c>
      <c r="I515" s="100">
        <f t="shared" si="28"/>
        <v>0</v>
      </c>
      <c r="J515" s="100">
        <f t="shared" si="29"/>
        <v>8919797.25</v>
      </c>
      <c r="K515" s="125" t="str">
        <f t="shared" si="31"/>
        <v>ATRASADO</v>
      </c>
    </row>
    <row r="516" spans="2:11">
      <c r="B516" s="8">
        <v>42735</v>
      </c>
      <c r="C516" s="46" t="s">
        <v>162</v>
      </c>
      <c r="D516" s="10" t="s">
        <v>163</v>
      </c>
      <c r="E516" s="16" t="s">
        <v>166</v>
      </c>
      <c r="F516" s="57">
        <v>2111</v>
      </c>
      <c r="G516" s="29">
        <v>1345055.71</v>
      </c>
      <c r="H516" s="8">
        <v>42735</v>
      </c>
      <c r="I516" s="100">
        <f t="shared" si="28"/>
        <v>0</v>
      </c>
      <c r="J516" s="100">
        <f t="shared" si="29"/>
        <v>1345055.71</v>
      </c>
      <c r="K516" s="125" t="str">
        <f t="shared" si="31"/>
        <v>ATRASADO</v>
      </c>
    </row>
    <row r="517" spans="2:11">
      <c r="B517" s="8">
        <v>42766</v>
      </c>
      <c r="C517" s="46" t="s">
        <v>162</v>
      </c>
      <c r="D517" s="10" t="s">
        <v>163</v>
      </c>
      <c r="E517" s="16" t="s">
        <v>167</v>
      </c>
      <c r="F517" s="57">
        <v>2111</v>
      </c>
      <c r="G517" s="29">
        <f>1239042.35-756290.86</f>
        <v>482751.49000000011</v>
      </c>
      <c r="H517" s="8">
        <v>42766</v>
      </c>
      <c r="I517" s="100">
        <f t="shared" si="28"/>
        <v>0</v>
      </c>
      <c r="J517" s="100">
        <f t="shared" si="29"/>
        <v>482751.49000000011</v>
      </c>
      <c r="K517" s="125" t="str">
        <f t="shared" si="31"/>
        <v>ATRASADO</v>
      </c>
    </row>
    <row r="518" spans="2:11">
      <c r="B518" s="8">
        <v>42825</v>
      </c>
      <c r="C518" s="46" t="s">
        <v>162</v>
      </c>
      <c r="D518" s="10" t="s">
        <v>163</v>
      </c>
      <c r="E518" s="16" t="s">
        <v>168</v>
      </c>
      <c r="F518" s="57">
        <v>2111</v>
      </c>
      <c r="G518" s="29">
        <f>1609059.97-781962.74</f>
        <v>827097.23</v>
      </c>
      <c r="H518" s="8">
        <v>42825</v>
      </c>
      <c r="I518" s="100">
        <f t="shared" si="28"/>
        <v>0</v>
      </c>
      <c r="J518" s="100">
        <f t="shared" si="29"/>
        <v>827097.23</v>
      </c>
      <c r="K518" s="125" t="str">
        <f t="shared" si="31"/>
        <v>ATRASADO</v>
      </c>
    </row>
    <row r="519" spans="2:11">
      <c r="B519" s="8">
        <v>42855</v>
      </c>
      <c r="C519" s="46" t="s">
        <v>162</v>
      </c>
      <c r="D519" s="10" t="s">
        <v>163</v>
      </c>
      <c r="E519" s="16" t="s">
        <v>169</v>
      </c>
      <c r="F519" s="57">
        <v>2111</v>
      </c>
      <c r="G519" s="29">
        <f>1210456.97-785528.52</f>
        <v>424928.44999999995</v>
      </c>
      <c r="H519" s="8">
        <v>42855</v>
      </c>
      <c r="I519" s="100">
        <f t="shared" si="28"/>
        <v>0</v>
      </c>
      <c r="J519" s="100">
        <f t="shared" si="29"/>
        <v>424928.44999999995</v>
      </c>
      <c r="K519" s="125" t="str">
        <f t="shared" si="31"/>
        <v>ATRASADO</v>
      </c>
    </row>
    <row r="520" spans="2:11">
      <c r="B520" s="8">
        <v>42886</v>
      </c>
      <c r="C520" s="46" t="s">
        <v>162</v>
      </c>
      <c r="D520" s="10" t="s">
        <v>163</v>
      </c>
      <c r="E520" s="16" t="s">
        <v>170</v>
      </c>
      <c r="F520" s="57">
        <v>2111</v>
      </c>
      <c r="G520" s="29">
        <f>1220483.12-862272.67</f>
        <v>358210.45000000007</v>
      </c>
      <c r="H520" s="8">
        <v>42886</v>
      </c>
      <c r="I520" s="100">
        <f t="shared" si="28"/>
        <v>0</v>
      </c>
      <c r="J520" s="100">
        <f t="shared" si="29"/>
        <v>358210.45000000007</v>
      </c>
      <c r="K520" s="125" t="str">
        <f t="shared" si="31"/>
        <v>ATRASADO</v>
      </c>
    </row>
    <row r="521" spans="2:11">
      <c r="B521" s="8">
        <v>42916</v>
      </c>
      <c r="C521" s="46" t="s">
        <v>162</v>
      </c>
      <c r="D521" s="10" t="s">
        <v>163</v>
      </c>
      <c r="E521" s="16" t="s">
        <v>171</v>
      </c>
      <c r="F521" s="57">
        <v>2111</v>
      </c>
      <c r="G521" s="29">
        <v>1132676.27</v>
      </c>
      <c r="H521" s="8">
        <v>42916</v>
      </c>
      <c r="I521" s="100">
        <f t="shared" si="28"/>
        <v>0</v>
      </c>
      <c r="J521" s="100">
        <f t="shared" si="29"/>
        <v>1132676.27</v>
      </c>
      <c r="K521" s="125" t="str">
        <f t="shared" si="31"/>
        <v>ATRASADO</v>
      </c>
    </row>
    <row r="522" spans="2:11">
      <c r="B522" s="8">
        <v>42947</v>
      </c>
      <c r="C522" s="46" t="s">
        <v>162</v>
      </c>
      <c r="D522" s="10" t="s">
        <v>163</v>
      </c>
      <c r="E522" s="16" t="s">
        <v>172</v>
      </c>
      <c r="F522" s="57">
        <v>2111</v>
      </c>
      <c r="G522" s="29">
        <f>866397.65-864510.68</f>
        <v>1886.9699999999721</v>
      </c>
      <c r="H522" s="8">
        <v>42947</v>
      </c>
      <c r="I522" s="100">
        <f t="shared" si="28"/>
        <v>0</v>
      </c>
      <c r="J522" s="100">
        <f t="shared" si="29"/>
        <v>1886.9699999999721</v>
      </c>
      <c r="K522" s="125" t="str">
        <f t="shared" si="31"/>
        <v>ATRASADO</v>
      </c>
    </row>
    <row r="523" spans="2:11">
      <c r="B523" s="8">
        <v>42978</v>
      </c>
      <c r="C523" s="46" t="s">
        <v>162</v>
      </c>
      <c r="D523" s="10" t="s">
        <v>163</v>
      </c>
      <c r="E523" s="16" t="s">
        <v>173</v>
      </c>
      <c r="F523" s="57">
        <v>2111</v>
      </c>
      <c r="G523" s="29">
        <v>1206347.3400000001</v>
      </c>
      <c r="H523" s="8">
        <v>42978</v>
      </c>
      <c r="I523" s="100">
        <f t="shared" si="28"/>
        <v>0</v>
      </c>
      <c r="J523" s="100">
        <f t="shared" si="29"/>
        <v>1206347.3400000001</v>
      </c>
      <c r="K523" s="125" t="str">
        <f t="shared" si="31"/>
        <v>ATRASADO</v>
      </c>
    </row>
    <row r="524" spans="2:11">
      <c r="B524" s="8">
        <v>43008</v>
      </c>
      <c r="C524" s="46" t="s">
        <v>162</v>
      </c>
      <c r="D524" s="10" t="s">
        <v>163</v>
      </c>
      <c r="E524" s="16" t="s">
        <v>459</v>
      </c>
      <c r="F524" s="57">
        <v>2111</v>
      </c>
      <c r="G524" s="29">
        <v>1442361.62</v>
      </c>
      <c r="H524" s="8">
        <v>43008</v>
      </c>
      <c r="I524" s="100">
        <f t="shared" si="28"/>
        <v>0</v>
      </c>
      <c r="J524" s="100">
        <f t="shared" si="29"/>
        <v>1442361.62</v>
      </c>
      <c r="K524" s="125" t="str">
        <f t="shared" si="31"/>
        <v>ATRASADO</v>
      </c>
    </row>
    <row r="525" spans="2:11">
      <c r="B525" s="8">
        <v>43039</v>
      </c>
      <c r="C525" s="46" t="s">
        <v>162</v>
      </c>
      <c r="D525" s="10" t="s">
        <v>163</v>
      </c>
      <c r="E525" s="16" t="s">
        <v>462</v>
      </c>
      <c r="F525" s="57">
        <v>2111</v>
      </c>
      <c r="G525" s="29">
        <v>1472113.08</v>
      </c>
      <c r="H525" s="8">
        <v>43039</v>
      </c>
      <c r="I525" s="100">
        <f t="shared" si="28"/>
        <v>0</v>
      </c>
      <c r="J525" s="100">
        <f t="shared" si="29"/>
        <v>1472113.08</v>
      </c>
      <c r="K525" s="125" t="str">
        <f t="shared" si="31"/>
        <v>ATRASADO</v>
      </c>
    </row>
    <row r="526" spans="2:11">
      <c r="B526" s="8">
        <v>43069</v>
      </c>
      <c r="C526" s="46" t="s">
        <v>162</v>
      </c>
      <c r="D526" s="10" t="s">
        <v>163</v>
      </c>
      <c r="E526" s="16" t="s">
        <v>465</v>
      </c>
      <c r="F526" s="57">
        <v>2111</v>
      </c>
      <c r="G526" s="29">
        <v>1375804.05</v>
      </c>
      <c r="H526" s="8">
        <v>43069</v>
      </c>
      <c r="I526" s="100">
        <f t="shared" si="28"/>
        <v>0</v>
      </c>
      <c r="J526" s="100">
        <f t="shared" si="29"/>
        <v>1375804.05</v>
      </c>
      <c r="K526" s="125" t="str">
        <f t="shared" si="31"/>
        <v>ATRASADO</v>
      </c>
    </row>
    <row r="527" spans="2:11">
      <c r="B527" s="8">
        <v>43100</v>
      </c>
      <c r="C527" s="46" t="s">
        <v>162</v>
      </c>
      <c r="D527" s="10" t="s">
        <v>163</v>
      </c>
      <c r="E527" s="16" t="s">
        <v>467</v>
      </c>
      <c r="F527" s="57">
        <v>2111</v>
      </c>
      <c r="G527" s="29">
        <v>1138072.55</v>
      </c>
      <c r="H527" s="8">
        <v>43100</v>
      </c>
      <c r="I527" s="100">
        <f t="shared" si="28"/>
        <v>0</v>
      </c>
      <c r="J527" s="100">
        <f t="shared" si="29"/>
        <v>1138072.55</v>
      </c>
      <c r="K527" s="125" t="str">
        <f t="shared" si="31"/>
        <v>ATRASADO</v>
      </c>
    </row>
    <row r="528" spans="2:11">
      <c r="B528" s="8">
        <v>43131</v>
      </c>
      <c r="C528" s="46" t="s">
        <v>162</v>
      </c>
      <c r="D528" s="10" t="s">
        <v>163</v>
      </c>
      <c r="E528" s="16" t="s">
        <v>555</v>
      </c>
      <c r="F528" s="57">
        <v>2111</v>
      </c>
      <c r="G528" s="29">
        <f>2355581.69-23223.29+2.53</f>
        <v>2332360.9299999997</v>
      </c>
      <c r="H528" s="8">
        <v>43131</v>
      </c>
      <c r="I528" s="100">
        <f t="shared" si="28"/>
        <v>0</v>
      </c>
      <c r="J528" s="100">
        <f t="shared" si="29"/>
        <v>2332360.9299999997</v>
      </c>
      <c r="K528" s="125" t="str">
        <f t="shared" si="31"/>
        <v>ATRASADO</v>
      </c>
    </row>
    <row r="529" spans="2:11">
      <c r="B529" s="8">
        <v>43159</v>
      </c>
      <c r="C529" s="46" t="s">
        <v>162</v>
      </c>
      <c r="D529" s="10" t="s">
        <v>163</v>
      </c>
      <c r="E529" s="16" t="s">
        <v>557</v>
      </c>
      <c r="F529" s="57">
        <v>2111</v>
      </c>
      <c r="G529" s="29">
        <v>2003149.4</v>
      </c>
      <c r="H529" s="8">
        <v>43159</v>
      </c>
      <c r="I529" s="100">
        <f t="shared" si="28"/>
        <v>0</v>
      </c>
      <c r="J529" s="100">
        <f t="shared" si="29"/>
        <v>2003149.4</v>
      </c>
      <c r="K529" s="125" t="str">
        <f t="shared" si="31"/>
        <v>ATRASADO</v>
      </c>
    </row>
    <row r="530" spans="2:11">
      <c r="B530" s="8">
        <v>43190</v>
      </c>
      <c r="C530" s="46" t="s">
        <v>162</v>
      </c>
      <c r="D530" s="10" t="s">
        <v>163</v>
      </c>
      <c r="E530" s="16" t="s">
        <v>560</v>
      </c>
      <c r="F530" s="57">
        <v>2111</v>
      </c>
      <c r="G530" s="29">
        <v>876079.83</v>
      </c>
      <c r="H530" s="8">
        <v>43190</v>
      </c>
      <c r="I530" s="100">
        <f t="shared" si="28"/>
        <v>0</v>
      </c>
      <c r="J530" s="100">
        <f t="shared" si="29"/>
        <v>876079.83</v>
      </c>
      <c r="K530" s="125" t="str">
        <f t="shared" si="31"/>
        <v>ATRASADO</v>
      </c>
    </row>
    <row r="531" spans="2:11">
      <c r="B531" s="8">
        <v>43220</v>
      </c>
      <c r="C531" s="46" t="s">
        <v>162</v>
      </c>
      <c r="D531" s="10" t="s">
        <v>163</v>
      </c>
      <c r="E531" s="16" t="s">
        <v>565</v>
      </c>
      <c r="F531" s="57">
        <v>2111</v>
      </c>
      <c r="G531" s="29">
        <v>1676311.82</v>
      </c>
      <c r="H531" s="8" t="s">
        <v>566</v>
      </c>
      <c r="I531" s="100">
        <f t="shared" si="28"/>
        <v>0</v>
      </c>
      <c r="J531" s="100">
        <f t="shared" si="29"/>
        <v>1676311.82</v>
      </c>
      <c r="K531" s="125" t="str">
        <f t="shared" si="31"/>
        <v>ATRASADO</v>
      </c>
    </row>
    <row r="532" spans="2:11">
      <c r="B532" s="8">
        <v>43251</v>
      </c>
      <c r="C532" s="46" t="s">
        <v>162</v>
      </c>
      <c r="D532" s="10" t="s">
        <v>163</v>
      </c>
      <c r="E532" s="16" t="s">
        <v>571</v>
      </c>
      <c r="F532" s="57">
        <v>2111</v>
      </c>
      <c r="G532" s="29">
        <f>1910855.84+756290.86</f>
        <v>2667146.7000000002</v>
      </c>
      <c r="H532" s="8">
        <v>43251</v>
      </c>
      <c r="I532" s="100">
        <f t="shared" ref="I532:I566" si="32">IF(G532&gt;0,0,"")</f>
        <v>0</v>
      </c>
      <c r="J532" s="100">
        <f t="shared" ref="J532:J563" si="33">IF(I532=0,G532,"")</f>
        <v>2667146.7000000002</v>
      </c>
      <c r="K532" s="125" t="str">
        <f t="shared" si="31"/>
        <v>ATRASADO</v>
      </c>
    </row>
    <row r="533" spans="2:11">
      <c r="B533" s="8">
        <v>43281</v>
      </c>
      <c r="C533" s="46" t="s">
        <v>162</v>
      </c>
      <c r="D533" s="10" t="s">
        <v>163</v>
      </c>
      <c r="E533" s="16" t="s">
        <v>577</v>
      </c>
      <c r="F533" s="57">
        <v>2111</v>
      </c>
      <c r="G533" s="29">
        <v>1647905.42</v>
      </c>
      <c r="H533" s="8">
        <v>43281</v>
      </c>
      <c r="I533" s="100">
        <f t="shared" si="32"/>
        <v>0</v>
      </c>
      <c r="J533" s="100">
        <f t="shared" si="33"/>
        <v>1647905.42</v>
      </c>
      <c r="K533" s="125" t="str">
        <f t="shared" si="31"/>
        <v>ATRASADO</v>
      </c>
    </row>
    <row r="534" spans="2:11">
      <c r="B534" s="8">
        <v>43312</v>
      </c>
      <c r="C534" s="46" t="s">
        <v>162</v>
      </c>
      <c r="D534" s="10" t="s">
        <v>163</v>
      </c>
      <c r="E534" s="16" t="s">
        <v>585</v>
      </c>
      <c r="F534" s="57">
        <v>2111</v>
      </c>
      <c r="G534" s="29">
        <v>2001908.67</v>
      </c>
      <c r="H534" s="8">
        <v>43312</v>
      </c>
      <c r="I534" s="100">
        <f t="shared" si="32"/>
        <v>0</v>
      </c>
      <c r="J534" s="100">
        <f t="shared" si="33"/>
        <v>2001908.67</v>
      </c>
      <c r="K534" s="125" t="str">
        <f t="shared" si="31"/>
        <v>ATRASADO</v>
      </c>
    </row>
    <row r="535" spans="2:11">
      <c r="B535" s="8">
        <v>43343</v>
      </c>
      <c r="C535" s="46" t="s">
        <v>162</v>
      </c>
      <c r="D535" s="10" t="s">
        <v>163</v>
      </c>
      <c r="E535" s="16" t="s">
        <v>598</v>
      </c>
      <c r="F535" s="57">
        <v>2111</v>
      </c>
      <c r="G535" s="29">
        <v>1779408.53</v>
      </c>
      <c r="H535" s="8">
        <v>43343</v>
      </c>
      <c r="I535" s="100">
        <f t="shared" si="32"/>
        <v>0</v>
      </c>
      <c r="J535" s="100">
        <f t="shared" si="33"/>
        <v>1779408.53</v>
      </c>
      <c r="K535" s="125" t="str">
        <f t="shared" si="31"/>
        <v>ATRASADO</v>
      </c>
    </row>
    <row r="536" spans="2:11">
      <c r="B536" s="8">
        <v>43373</v>
      </c>
      <c r="C536" s="46" t="s">
        <v>162</v>
      </c>
      <c r="D536" s="10" t="s">
        <v>163</v>
      </c>
      <c r="E536" s="16" t="s">
        <v>607</v>
      </c>
      <c r="F536" s="57">
        <v>2111</v>
      </c>
      <c r="G536" s="29">
        <v>2137123.15</v>
      </c>
      <c r="H536" s="8">
        <v>43373</v>
      </c>
      <c r="I536" s="100">
        <f t="shared" si="32"/>
        <v>0</v>
      </c>
      <c r="J536" s="100">
        <f t="shared" si="33"/>
        <v>2137123.15</v>
      </c>
      <c r="K536" s="125" t="str">
        <f t="shared" si="31"/>
        <v>ATRASADO</v>
      </c>
    </row>
    <row r="537" spans="2:11">
      <c r="B537" s="8">
        <v>43404</v>
      </c>
      <c r="C537" s="46" t="s">
        <v>162</v>
      </c>
      <c r="D537" s="10" t="s">
        <v>163</v>
      </c>
      <c r="E537" s="16" t="s">
        <v>616</v>
      </c>
      <c r="F537" s="57">
        <v>2111</v>
      </c>
      <c r="G537" s="29">
        <v>1501029.52</v>
      </c>
      <c r="H537" s="8">
        <v>43404</v>
      </c>
      <c r="I537" s="100">
        <f t="shared" si="32"/>
        <v>0</v>
      </c>
      <c r="J537" s="100">
        <f t="shared" si="33"/>
        <v>1501029.52</v>
      </c>
      <c r="K537" s="125" t="str">
        <f t="shared" si="31"/>
        <v>ATRASADO</v>
      </c>
    </row>
    <row r="538" spans="2:11">
      <c r="B538" s="8" t="s">
        <v>618</v>
      </c>
      <c r="C538" s="46" t="s">
        <v>162</v>
      </c>
      <c r="D538" s="10" t="s">
        <v>163</v>
      </c>
      <c r="E538" s="16" t="s">
        <v>619</v>
      </c>
      <c r="F538" s="57">
        <v>2111</v>
      </c>
      <c r="G538" s="29">
        <v>1401290.8</v>
      </c>
      <c r="H538" s="8" t="s">
        <v>618</v>
      </c>
      <c r="I538" s="100">
        <f t="shared" si="32"/>
        <v>0</v>
      </c>
      <c r="J538" s="100">
        <f t="shared" si="33"/>
        <v>1401290.8</v>
      </c>
      <c r="K538" s="125" t="str">
        <f t="shared" si="31"/>
        <v>ATRASADO</v>
      </c>
    </row>
    <row r="539" spans="2:11">
      <c r="B539" s="8">
        <v>43465</v>
      </c>
      <c r="C539" s="46" t="s">
        <v>162</v>
      </c>
      <c r="D539" s="10" t="s">
        <v>163</v>
      </c>
      <c r="E539" s="16" t="s">
        <v>629</v>
      </c>
      <c r="F539" s="57">
        <v>2111</v>
      </c>
      <c r="G539" s="29">
        <f>2645215.75+244934.76</f>
        <v>2890150.51</v>
      </c>
      <c r="H539" s="8">
        <v>43465</v>
      </c>
      <c r="I539" s="100">
        <f t="shared" si="32"/>
        <v>0</v>
      </c>
      <c r="J539" s="100">
        <f t="shared" si="33"/>
        <v>2890150.51</v>
      </c>
      <c r="K539" s="125" t="str">
        <f t="shared" si="31"/>
        <v>ATRASADO</v>
      </c>
    </row>
    <row r="540" spans="2:11">
      <c r="B540" s="8">
        <v>43496</v>
      </c>
      <c r="C540" s="46" t="s">
        <v>162</v>
      </c>
      <c r="D540" s="10" t="s">
        <v>163</v>
      </c>
      <c r="E540" s="16" t="s">
        <v>634</v>
      </c>
      <c r="F540" s="57">
        <v>2111</v>
      </c>
      <c r="G540" s="29">
        <v>2747051.23</v>
      </c>
      <c r="H540" s="8">
        <v>43496</v>
      </c>
      <c r="I540" s="100">
        <f t="shared" si="32"/>
        <v>0</v>
      </c>
      <c r="J540" s="100">
        <f t="shared" si="33"/>
        <v>2747051.23</v>
      </c>
      <c r="K540" s="125" t="str">
        <f t="shared" si="31"/>
        <v>ATRASADO</v>
      </c>
    </row>
    <row r="541" spans="2:11">
      <c r="B541" s="8">
        <v>43524</v>
      </c>
      <c r="C541" s="46" t="s">
        <v>162</v>
      </c>
      <c r="D541" s="10" t="s">
        <v>163</v>
      </c>
      <c r="E541" s="16" t="s">
        <v>642</v>
      </c>
      <c r="F541" s="57">
        <v>2111</v>
      </c>
      <c r="G541" s="29">
        <v>2993633.54</v>
      </c>
      <c r="H541" s="8">
        <v>43524</v>
      </c>
      <c r="I541" s="100">
        <f t="shared" si="32"/>
        <v>0</v>
      </c>
      <c r="J541" s="100">
        <f t="shared" si="33"/>
        <v>2993633.54</v>
      </c>
      <c r="K541" s="125" t="str">
        <f t="shared" si="31"/>
        <v>ATRASADO</v>
      </c>
    </row>
    <row r="542" spans="2:11">
      <c r="B542" s="8">
        <v>43555</v>
      </c>
      <c r="C542" s="46" t="s">
        <v>162</v>
      </c>
      <c r="D542" s="10" t="s">
        <v>163</v>
      </c>
      <c r="E542" s="16" t="s">
        <v>648</v>
      </c>
      <c r="F542" s="57">
        <v>2111</v>
      </c>
      <c r="G542" s="29">
        <v>2122219.84</v>
      </c>
      <c r="H542" s="8">
        <v>43555</v>
      </c>
      <c r="I542" s="100">
        <f t="shared" si="32"/>
        <v>0</v>
      </c>
      <c r="J542" s="100">
        <f t="shared" si="33"/>
        <v>2122219.84</v>
      </c>
      <c r="K542" s="125" t="str">
        <f t="shared" si="31"/>
        <v>ATRASADO</v>
      </c>
    </row>
    <row r="543" spans="2:11">
      <c r="B543" s="8">
        <v>43585</v>
      </c>
      <c r="C543" s="46" t="s">
        <v>162</v>
      </c>
      <c r="D543" s="10" t="s">
        <v>163</v>
      </c>
      <c r="E543" s="16" t="s">
        <v>656</v>
      </c>
      <c r="F543" s="57">
        <v>2111</v>
      </c>
      <c r="G543" s="29">
        <v>1555561.97</v>
      </c>
      <c r="H543" s="8">
        <v>43585</v>
      </c>
      <c r="I543" s="100">
        <f t="shared" si="32"/>
        <v>0</v>
      </c>
      <c r="J543" s="100">
        <f t="shared" si="33"/>
        <v>1555561.97</v>
      </c>
      <c r="K543" s="125" t="str">
        <f t="shared" si="31"/>
        <v>ATRASADO</v>
      </c>
    </row>
    <row r="544" spans="2:11" s="87" customFormat="1">
      <c r="B544" s="8">
        <v>43616</v>
      </c>
      <c r="C544" s="46" t="s">
        <v>162</v>
      </c>
      <c r="D544" s="10" t="s">
        <v>163</v>
      </c>
      <c r="E544" s="16" t="s">
        <v>666</v>
      </c>
      <c r="F544" s="57">
        <v>2111</v>
      </c>
      <c r="G544" s="29">
        <v>1973081.95</v>
      </c>
      <c r="H544" s="8">
        <v>43616</v>
      </c>
      <c r="I544" s="100">
        <f t="shared" si="32"/>
        <v>0</v>
      </c>
      <c r="J544" s="100">
        <f t="shared" si="33"/>
        <v>1973081.95</v>
      </c>
      <c r="K544" s="125" t="str">
        <f t="shared" si="31"/>
        <v>ATRASADO</v>
      </c>
    </row>
    <row r="545" spans="2:11" s="87" customFormat="1">
      <c r="B545" s="8">
        <v>43646</v>
      </c>
      <c r="C545" s="46" t="s">
        <v>162</v>
      </c>
      <c r="D545" s="10" t="s">
        <v>163</v>
      </c>
      <c r="E545" s="16" t="s">
        <v>677</v>
      </c>
      <c r="F545" s="57">
        <v>2111</v>
      </c>
      <c r="G545" s="29">
        <v>2245627.08</v>
      </c>
      <c r="H545" s="8">
        <v>43646</v>
      </c>
      <c r="I545" s="100">
        <f t="shared" si="32"/>
        <v>0</v>
      </c>
      <c r="J545" s="100">
        <f t="shared" si="33"/>
        <v>2245627.08</v>
      </c>
      <c r="K545" s="125" t="str">
        <f t="shared" ref="K545:K574" si="34">IF(J545&gt;0,"ATRASADO","")</f>
        <v>ATRASADO</v>
      </c>
    </row>
    <row r="546" spans="2:11" s="88" customFormat="1">
      <c r="B546" s="8">
        <v>43677</v>
      </c>
      <c r="C546" s="46" t="s">
        <v>162</v>
      </c>
      <c r="D546" s="10" t="s">
        <v>163</v>
      </c>
      <c r="E546" s="16" t="s">
        <v>685</v>
      </c>
      <c r="F546" s="57">
        <v>2111</v>
      </c>
      <c r="G546" s="29">
        <v>1857362.11</v>
      </c>
      <c r="H546" s="8">
        <v>43677</v>
      </c>
      <c r="I546" s="100">
        <f t="shared" si="32"/>
        <v>0</v>
      </c>
      <c r="J546" s="100">
        <f t="shared" si="33"/>
        <v>1857362.11</v>
      </c>
      <c r="K546" s="125" t="str">
        <f t="shared" si="34"/>
        <v>ATRASADO</v>
      </c>
    </row>
    <row r="547" spans="2:11" s="89" customFormat="1">
      <c r="B547" s="8">
        <v>43708</v>
      </c>
      <c r="C547" s="46" t="s">
        <v>162</v>
      </c>
      <c r="D547" s="10" t="s">
        <v>163</v>
      </c>
      <c r="E547" s="16" t="s">
        <v>692</v>
      </c>
      <c r="F547" s="57">
        <v>2111</v>
      </c>
      <c r="G547" s="29">
        <v>1920933.16</v>
      </c>
      <c r="H547" s="8">
        <v>43708</v>
      </c>
      <c r="I547" s="100">
        <f t="shared" si="32"/>
        <v>0</v>
      </c>
      <c r="J547" s="100">
        <f t="shared" si="33"/>
        <v>1920933.16</v>
      </c>
      <c r="K547" s="125" t="str">
        <f t="shared" si="34"/>
        <v>ATRASADO</v>
      </c>
    </row>
    <row r="548" spans="2:11" s="90" customFormat="1">
      <c r="B548" s="8">
        <v>43738</v>
      </c>
      <c r="C548" s="46" t="s">
        <v>162</v>
      </c>
      <c r="D548" s="10" t="s">
        <v>163</v>
      </c>
      <c r="E548" s="16" t="s">
        <v>701</v>
      </c>
      <c r="F548" s="57">
        <v>2111</v>
      </c>
      <c r="G548" s="29">
        <v>1975993.12</v>
      </c>
      <c r="H548" s="8">
        <v>43738</v>
      </c>
      <c r="I548" s="100">
        <f t="shared" si="32"/>
        <v>0</v>
      </c>
      <c r="J548" s="100">
        <f t="shared" si="33"/>
        <v>1975993.12</v>
      </c>
      <c r="K548" s="125" t="str">
        <f t="shared" si="34"/>
        <v>ATRASADO</v>
      </c>
    </row>
    <row r="549" spans="2:11" s="90" customFormat="1">
      <c r="B549" s="8">
        <v>43769</v>
      </c>
      <c r="C549" s="46" t="s">
        <v>162</v>
      </c>
      <c r="D549" s="10" t="s">
        <v>163</v>
      </c>
      <c r="E549" s="16" t="s">
        <v>702</v>
      </c>
      <c r="F549" s="57">
        <v>2111</v>
      </c>
      <c r="G549" s="29">
        <v>2503172.21</v>
      </c>
      <c r="H549" s="8">
        <v>43769</v>
      </c>
      <c r="I549" s="100">
        <f t="shared" si="32"/>
        <v>0</v>
      </c>
      <c r="J549" s="100">
        <f t="shared" si="33"/>
        <v>2503172.21</v>
      </c>
      <c r="K549" s="125" t="str">
        <f t="shared" si="34"/>
        <v>ATRASADO</v>
      </c>
    </row>
    <row r="550" spans="2:11" s="90" customFormat="1">
      <c r="B550" s="8">
        <v>43799</v>
      </c>
      <c r="C550" s="46" t="s">
        <v>162</v>
      </c>
      <c r="D550" s="10" t="s">
        <v>163</v>
      </c>
      <c r="E550" s="16" t="s">
        <v>710</v>
      </c>
      <c r="F550" s="57">
        <v>2111</v>
      </c>
      <c r="G550" s="29">
        <v>2164909.46</v>
      </c>
      <c r="H550" s="8">
        <v>43799</v>
      </c>
      <c r="I550" s="100">
        <f t="shared" si="32"/>
        <v>0</v>
      </c>
      <c r="J550" s="100">
        <f t="shared" si="33"/>
        <v>2164909.46</v>
      </c>
      <c r="K550" s="125" t="str">
        <f t="shared" si="34"/>
        <v>ATRASADO</v>
      </c>
    </row>
    <row r="551" spans="2:11" s="90" customFormat="1">
      <c r="B551" s="8">
        <v>43830</v>
      </c>
      <c r="C551" s="46" t="s">
        <v>162</v>
      </c>
      <c r="D551" s="10" t="s">
        <v>163</v>
      </c>
      <c r="E551" s="16" t="s">
        <v>714</v>
      </c>
      <c r="F551" s="57">
        <v>2111</v>
      </c>
      <c r="G551" s="29">
        <v>2298628.69</v>
      </c>
      <c r="H551" s="8">
        <v>43830</v>
      </c>
      <c r="I551" s="100">
        <f t="shared" si="32"/>
        <v>0</v>
      </c>
      <c r="J551" s="100">
        <f t="shared" si="33"/>
        <v>2298628.69</v>
      </c>
      <c r="K551" s="125" t="str">
        <f t="shared" si="34"/>
        <v>ATRASADO</v>
      </c>
    </row>
    <row r="552" spans="2:11" s="92" customFormat="1">
      <c r="B552" s="8">
        <v>43861</v>
      </c>
      <c r="C552" s="46" t="s">
        <v>162</v>
      </c>
      <c r="D552" s="10" t="s">
        <v>163</v>
      </c>
      <c r="E552" s="16" t="s">
        <v>726</v>
      </c>
      <c r="F552" s="57">
        <v>2111</v>
      </c>
      <c r="G552" s="29">
        <v>2513043.1800000002</v>
      </c>
      <c r="H552" s="8">
        <v>43861</v>
      </c>
      <c r="I552" s="100">
        <f t="shared" si="32"/>
        <v>0</v>
      </c>
      <c r="J552" s="100">
        <f t="shared" si="33"/>
        <v>2513043.1800000002</v>
      </c>
      <c r="K552" s="125" t="str">
        <f t="shared" si="34"/>
        <v>ATRASADO</v>
      </c>
    </row>
    <row r="553" spans="2:11" s="92" customFormat="1">
      <c r="B553" s="8">
        <v>43890</v>
      </c>
      <c r="C553" s="46" t="s">
        <v>162</v>
      </c>
      <c r="D553" s="10" t="s">
        <v>163</v>
      </c>
      <c r="E553" s="16" t="s">
        <v>732</v>
      </c>
      <c r="F553" s="57">
        <v>2111</v>
      </c>
      <c r="G553" s="29">
        <v>2910724.1</v>
      </c>
      <c r="H553" s="8">
        <v>43890</v>
      </c>
      <c r="I553" s="100">
        <f t="shared" si="32"/>
        <v>0</v>
      </c>
      <c r="J553" s="100">
        <f t="shared" si="33"/>
        <v>2910724.1</v>
      </c>
      <c r="K553" s="125" t="str">
        <f t="shared" si="34"/>
        <v>ATRASADO</v>
      </c>
    </row>
    <row r="554" spans="2:11" s="92" customFormat="1">
      <c r="B554" s="8" t="s">
        <v>733</v>
      </c>
      <c r="C554" s="46" t="s">
        <v>162</v>
      </c>
      <c r="D554" s="10" t="s">
        <v>163</v>
      </c>
      <c r="E554" s="16" t="s">
        <v>735</v>
      </c>
      <c r="F554" s="57">
        <v>2111</v>
      </c>
      <c r="G554" s="29">
        <f>2264262.45</f>
        <v>2264262.4500000002</v>
      </c>
      <c r="H554" s="8" t="s">
        <v>733</v>
      </c>
      <c r="I554" s="100">
        <f t="shared" si="32"/>
        <v>0</v>
      </c>
      <c r="J554" s="100">
        <f t="shared" si="33"/>
        <v>2264262.4500000002</v>
      </c>
      <c r="K554" s="125" t="str">
        <f t="shared" si="34"/>
        <v>ATRASADO</v>
      </c>
    </row>
    <row r="555" spans="2:11" s="92" customFormat="1">
      <c r="B555" s="8" t="s">
        <v>738</v>
      </c>
      <c r="C555" s="46" t="s">
        <v>162</v>
      </c>
      <c r="D555" s="10" t="s">
        <v>163</v>
      </c>
      <c r="E555" s="16" t="s">
        <v>739</v>
      </c>
      <c r="F555" s="57">
        <v>2111</v>
      </c>
      <c r="G555" s="29">
        <v>3489504.48</v>
      </c>
      <c r="H555" s="8" t="s">
        <v>738</v>
      </c>
      <c r="I555" s="100">
        <f t="shared" si="32"/>
        <v>0</v>
      </c>
      <c r="J555" s="100">
        <f t="shared" si="33"/>
        <v>3489504.48</v>
      </c>
      <c r="K555" s="125" t="str">
        <f t="shared" si="34"/>
        <v>ATRASADO</v>
      </c>
    </row>
    <row r="556" spans="2:11" s="92" customFormat="1">
      <c r="B556" s="8">
        <v>43982</v>
      </c>
      <c r="C556" s="46" t="s">
        <v>162</v>
      </c>
      <c r="D556" s="10" t="s">
        <v>163</v>
      </c>
      <c r="E556" s="16" t="s">
        <v>743</v>
      </c>
      <c r="F556" s="57">
        <v>2111</v>
      </c>
      <c r="G556" s="29">
        <v>2650604.2000000002</v>
      </c>
      <c r="H556" s="8">
        <v>43982</v>
      </c>
      <c r="I556" s="100">
        <f t="shared" si="32"/>
        <v>0</v>
      </c>
      <c r="J556" s="100">
        <f t="shared" si="33"/>
        <v>2650604.2000000002</v>
      </c>
      <c r="K556" s="125" t="str">
        <f t="shared" si="34"/>
        <v>ATRASADO</v>
      </c>
    </row>
    <row r="557" spans="2:11" s="92" customFormat="1">
      <c r="B557" s="8">
        <v>44012</v>
      </c>
      <c r="C557" s="46" t="s">
        <v>162</v>
      </c>
      <c r="D557" s="10" t="s">
        <v>163</v>
      </c>
      <c r="E557" s="16" t="s">
        <v>747</v>
      </c>
      <c r="F557" s="57">
        <v>2111</v>
      </c>
      <c r="G557" s="29">
        <f>3148070.43+0.49+0.09</f>
        <v>3148071.0100000002</v>
      </c>
      <c r="H557" s="8">
        <v>44012</v>
      </c>
      <c r="I557" s="100">
        <f t="shared" si="32"/>
        <v>0</v>
      </c>
      <c r="J557" s="100">
        <f t="shared" si="33"/>
        <v>3148071.0100000002</v>
      </c>
      <c r="K557" s="125" t="str">
        <f t="shared" si="34"/>
        <v>ATRASADO</v>
      </c>
    </row>
    <row r="558" spans="2:11" s="93" customFormat="1">
      <c r="B558" s="8">
        <v>44043</v>
      </c>
      <c r="C558" s="46" t="s">
        <v>162</v>
      </c>
      <c r="D558" s="10" t="s">
        <v>163</v>
      </c>
      <c r="E558" s="16" t="s">
        <v>750</v>
      </c>
      <c r="F558" s="57">
        <v>2111</v>
      </c>
      <c r="G558" s="29">
        <f>5123493.62-138796.68-4949.02-44460</f>
        <v>4935287.9200000009</v>
      </c>
      <c r="H558" s="8">
        <v>44043</v>
      </c>
      <c r="I558" s="100">
        <f t="shared" si="32"/>
        <v>0</v>
      </c>
      <c r="J558" s="100">
        <f t="shared" si="33"/>
        <v>4935287.9200000009</v>
      </c>
      <c r="K558" s="125" t="str">
        <f t="shared" si="34"/>
        <v>ATRASADO</v>
      </c>
    </row>
    <row r="559" spans="2:11" s="11" customFormat="1">
      <c r="B559" s="8" t="s">
        <v>779</v>
      </c>
      <c r="C559" s="46" t="s">
        <v>162</v>
      </c>
      <c r="D559" s="10" t="s">
        <v>163</v>
      </c>
      <c r="E559" s="16" t="s">
        <v>790</v>
      </c>
      <c r="F559" s="57">
        <v>2111</v>
      </c>
      <c r="G559" s="29">
        <f>4131568.31-3250412.63-749948.6</f>
        <v>131207.08000000019</v>
      </c>
      <c r="H559" s="8" t="s">
        <v>770</v>
      </c>
      <c r="I559" s="100">
        <f t="shared" si="32"/>
        <v>0</v>
      </c>
      <c r="J559" s="100">
        <f t="shared" si="33"/>
        <v>131207.08000000019</v>
      </c>
      <c r="K559" s="125" t="str">
        <f t="shared" si="34"/>
        <v>ATRASADO</v>
      </c>
    </row>
    <row r="560" spans="2:11" s="11" customFormat="1">
      <c r="B560" s="8" t="s">
        <v>794</v>
      </c>
      <c r="C560" s="46" t="s">
        <v>162</v>
      </c>
      <c r="D560" s="10" t="s">
        <v>163</v>
      </c>
      <c r="E560" s="16" t="s">
        <v>795</v>
      </c>
      <c r="F560" s="57">
        <v>2111</v>
      </c>
      <c r="G560" s="29">
        <f>3912704.16-3463844.09-124899.76</f>
        <v>323960.31000000029</v>
      </c>
      <c r="H560" s="8" t="s">
        <v>794</v>
      </c>
      <c r="I560" s="100">
        <f t="shared" si="32"/>
        <v>0</v>
      </c>
      <c r="J560" s="100">
        <f t="shared" si="33"/>
        <v>323960.31000000029</v>
      </c>
      <c r="K560" s="125" t="str">
        <f t="shared" si="34"/>
        <v>ATRASADO</v>
      </c>
    </row>
    <row r="561" spans="2:11" s="11" customFormat="1">
      <c r="B561" s="8" t="s">
        <v>796</v>
      </c>
      <c r="C561" s="46" t="s">
        <v>162</v>
      </c>
      <c r="D561" s="10" t="s">
        <v>163</v>
      </c>
      <c r="E561" s="16" t="s">
        <v>797</v>
      </c>
      <c r="F561" s="57">
        <v>2111</v>
      </c>
      <c r="G561" s="29">
        <f>5674823.24-5543047.45-42210.28</f>
        <v>89565.510000000038</v>
      </c>
      <c r="H561" s="8" t="s">
        <v>796</v>
      </c>
      <c r="I561" s="100">
        <f t="shared" si="32"/>
        <v>0</v>
      </c>
      <c r="J561" s="100">
        <f t="shared" si="33"/>
        <v>89565.510000000038</v>
      </c>
      <c r="K561" s="125" t="str">
        <f t="shared" si="34"/>
        <v>ATRASADO</v>
      </c>
    </row>
    <row r="562" spans="2:11" s="11" customFormat="1">
      <c r="B562" s="8" t="s">
        <v>800</v>
      </c>
      <c r="C562" s="46" t="s">
        <v>162</v>
      </c>
      <c r="D562" s="10" t="s">
        <v>163</v>
      </c>
      <c r="E562" s="16" t="s">
        <v>801</v>
      </c>
      <c r="F562" s="57">
        <v>2111</v>
      </c>
      <c r="G562" s="29">
        <f>4978034.16-4471960.23</f>
        <v>506073.9299999997</v>
      </c>
      <c r="H562" s="8">
        <v>44479</v>
      </c>
      <c r="I562" s="100">
        <f t="shared" si="32"/>
        <v>0</v>
      </c>
      <c r="J562" s="100">
        <f t="shared" si="33"/>
        <v>506073.9299999997</v>
      </c>
      <c r="K562" s="125" t="str">
        <f t="shared" si="34"/>
        <v>ATRASADO</v>
      </c>
    </row>
    <row r="563" spans="2:11" s="11" customFormat="1">
      <c r="B563" s="8" t="s">
        <v>808</v>
      </c>
      <c r="C563" s="46" t="s">
        <v>162</v>
      </c>
      <c r="D563" s="10" t="s">
        <v>163</v>
      </c>
      <c r="E563" s="16" t="s">
        <v>809</v>
      </c>
      <c r="F563" s="57">
        <v>2111</v>
      </c>
      <c r="G563" s="29">
        <f>5564993.35-5211544.9</f>
        <v>353448.44999999925</v>
      </c>
      <c r="H563" s="8">
        <v>44480</v>
      </c>
      <c r="I563" s="100">
        <f t="shared" si="32"/>
        <v>0</v>
      </c>
      <c r="J563" s="100">
        <f t="shared" si="33"/>
        <v>353448.44999999925</v>
      </c>
      <c r="K563" s="125" t="str">
        <f t="shared" si="34"/>
        <v>ATRASADO</v>
      </c>
    </row>
    <row r="564" spans="2:11" s="11" customFormat="1">
      <c r="B564" s="8" t="s">
        <v>810</v>
      </c>
      <c r="C564" s="46" t="s">
        <v>162</v>
      </c>
      <c r="D564" s="10" t="s">
        <v>163</v>
      </c>
      <c r="E564" s="16" t="s">
        <v>813</v>
      </c>
      <c r="F564" s="57">
        <v>2111</v>
      </c>
      <c r="G564" s="29">
        <f>4872575.29-4799144.18</f>
        <v>73431.110000000335</v>
      </c>
      <c r="H564" s="8">
        <v>44481</v>
      </c>
      <c r="I564" s="100">
        <f t="shared" si="32"/>
        <v>0</v>
      </c>
      <c r="J564" s="100">
        <f t="shared" ref="J564:J580" si="35">IF(I564=0,G564,"")</f>
        <v>73431.110000000335</v>
      </c>
      <c r="K564" s="125" t="str">
        <f t="shared" si="34"/>
        <v>ATRASADO</v>
      </c>
    </row>
    <row r="565" spans="2:11" s="11" customFormat="1">
      <c r="B565" s="8" t="s">
        <v>816</v>
      </c>
      <c r="C565" s="46" t="s">
        <v>162</v>
      </c>
      <c r="D565" s="10" t="s">
        <v>163</v>
      </c>
      <c r="E565" s="16" t="s">
        <v>818</v>
      </c>
      <c r="F565" s="57">
        <v>2111</v>
      </c>
      <c r="G565" s="29">
        <f>5009490.81-2684267.87</f>
        <v>2325222.9399999995</v>
      </c>
      <c r="H565" s="8">
        <v>44835</v>
      </c>
      <c r="I565" s="100">
        <f t="shared" si="32"/>
        <v>0</v>
      </c>
      <c r="J565" s="100">
        <f t="shared" si="35"/>
        <v>2325222.9399999995</v>
      </c>
      <c r="K565" s="125" t="str">
        <f t="shared" si="34"/>
        <v>ATRASADO</v>
      </c>
    </row>
    <row r="566" spans="2:11" s="11" customFormat="1">
      <c r="B566" s="8" t="s">
        <v>819</v>
      </c>
      <c r="C566" s="46" t="s">
        <v>162</v>
      </c>
      <c r="D566" s="10" t="s">
        <v>163</v>
      </c>
      <c r="E566" s="16" t="s">
        <v>820</v>
      </c>
      <c r="F566" s="57">
        <v>2111</v>
      </c>
      <c r="G566" s="29">
        <f>3094950.44-2649438.73-176967.1-49572-45900-57500</f>
        <v>115572.60999999999</v>
      </c>
      <c r="H566" s="8" t="s">
        <v>821</v>
      </c>
      <c r="I566" s="100">
        <f t="shared" si="32"/>
        <v>0</v>
      </c>
      <c r="J566" s="100">
        <f t="shared" si="35"/>
        <v>115572.60999999999</v>
      </c>
      <c r="K566" s="125" t="str">
        <f t="shared" si="34"/>
        <v>ATRASADO</v>
      </c>
    </row>
    <row r="567" spans="2:11" s="11" customFormat="1">
      <c r="B567" s="8">
        <v>44620</v>
      </c>
      <c r="C567" s="46" t="s">
        <v>162</v>
      </c>
      <c r="D567" s="10" t="s">
        <v>163</v>
      </c>
      <c r="E567" s="16" t="s">
        <v>822</v>
      </c>
      <c r="F567" s="57">
        <v>2111</v>
      </c>
      <c r="G567" s="29">
        <f>4306599.31-1752558.01-1211784.02-17759.36-256680-3100-37000-124000-883357.28</f>
        <v>20360.639999999665</v>
      </c>
      <c r="H567" s="8">
        <v>44630</v>
      </c>
      <c r="I567" s="100">
        <v>0</v>
      </c>
      <c r="J567" s="100">
        <f t="shared" si="35"/>
        <v>20360.639999999665</v>
      </c>
      <c r="K567" s="125" t="str">
        <f t="shared" si="34"/>
        <v>ATRASADO</v>
      </c>
    </row>
    <row r="568" spans="2:11" s="11" customFormat="1">
      <c r="B568" s="8">
        <v>44651</v>
      </c>
      <c r="C568" s="46" t="s">
        <v>162</v>
      </c>
      <c r="D568" s="10" t="s">
        <v>163</v>
      </c>
      <c r="E568" s="16" t="s">
        <v>826</v>
      </c>
      <c r="F568" s="57">
        <v>2111</v>
      </c>
      <c r="G568" s="29">
        <f>7472358.63+5580+197803.59+143100-2697575.28-1578205.32-222632.99-248760-6200-197803.59-144500-63637.9-1961488.34-29700-189630-30188.08-291437.35-98005</f>
        <v>59078.369999999122</v>
      </c>
      <c r="H568" s="8">
        <v>44661</v>
      </c>
      <c r="I568" s="100">
        <v>0</v>
      </c>
      <c r="J568" s="100">
        <f t="shared" si="35"/>
        <v>59078.369999999122</v>
      </c>
      <c r="K568" s="125" t="str">
        <f t="shared" si="34"/>
        <v>ATRASADO</v>
      </c>
    </row>
    <row r="569" spans="2:11" s="11" customFormat="1">
      <c r="B569" s="8">
        <v>44742</v>
      </c>
      <c r="C569" s="46" t="s">
        <v>162</v>
      </c>
      <c r="D569" s="10" t="s">
        <v>163</v>
      </c>
      <c r="E569" s="16" t="s">
        <v>849</v>
      </c>
      <c r="F569" s="57">
        <v>2111</v>
      </c>
      <c r="G569" s="29">
        <f>4983675.59-4950842.59-30</f>
        <v>32803</v>
      </c>
      <c r="H569" s="8">
        <v>44752</v>
      </c>
      <c r="I569" s="100">
        <v>0</v>
      </c>
      <c r="J569" s="100">
        <f t="shared" si="35"/>
        <v>32803</v>
      </c>
      <c r="K569" s="125" t="str">
        <f t="shared" si="34"/>
        <v>ATRASADO</v>
      </c>
    </row>
    <row r="570" spans="2:11" s="11" customFormat="1">
      <c r="B570" s="8">
        <v>44773</v>
      </c>
      <c r="C570" s="46" t="s">
        <v>162</v>
      </c>
      <c r="D570" s="10" t="s">
        <v>163</v>
      </c>
      <c r="E570" s="16" t="s">
        <v>861</v>
      </c>
      <c r="F570" s="57">
        <v>2111</v>
      </c>
      <c r="G570" s="29">
        <f>6974777.77-6819078.1-53072.79</f>
        <v>102626.87999999992</v>
      </c>
      <c r="H570" s="8">
        <v>44783</v>
      </c>
      <c r="I570" s="100">
        <v>0</v>
      </c>
      <c r="J570" s="100">
        <f t="shared" si="35"/>
        <v>102626.87999999992</v>
      </c>
      <c r="K570" s="125" t="str">
        <f t="shared" si="34"/>
        <v>ATRASADO</v>
      </c>
    </row>
    <row r="571" spans="2:11" s="11" customFormat="1">
      <c r="B571" s="8" t="s">
        <v>909</v>
      </c>
      <c r="C571" s="46" t="s">
        <v>162</v>
      </c>
      <c r="D571" s="10" t="s">
        <v>163</v>
      </c>
      <c r="E571" s="16" t="s">
        <v>910</v>
      </c>
      <c r="F571" s="57">
        <v>2111</v>
      </c>
      <c r="G571" s="29">
        <f>4168020.35-4163800.98</f>
        <v>4219.3700000001118</v>
      </c>
      <c r="H571" s="8">
        <v>44844</v>
      </c>
      <c r="I571" s="100">
        <v>0</v>
      </c>
      <c r="J571" s="100">
        <f t="shared" si="35"/>
        <v>4219.3700000001118</v>
      </c>
      <c r="K571" s="125" t="str">
        <f t="shared" si="34"/>
        <v>ATRASADO</v>
      </c>
    </row>
    <row r="572" spans="2:11" s="11" customFormat="1">
      <c r="B572" s="8" t="s">
        <v>916</v>
      </c>
      <c r="C572" s="46" t="s">
        <v>162</v>
      </c>
      <c r="D572" s="10" t="s">
        <v>163</v>
      </c>
      <c r="E572" s="16" t="s">
        <v>919</v>
      </c>
      <c r="F572" s="57">
        <v>2111</v>
      </c>
      <c r="G572" s="29">
        <f>7046935.54+7000-7020074.02</f>
        <v>33861.520000000484</v>
      </c>
      <c r="H572" s="8">
        <v>44845</v>
      </c>
      <c r="I572" s="100">
        <v>0</v>
      </c>
      <c r="J572" s="100">
        <f t="shared" si="35"/>
        <v>33861.520000000484</v>
      </c>
      <c r="K572" s="125" t="str">
        <f t="shared" si="34"/>
        <v>ATRASADO</v>
      </c>
    </row>
    <row r="573" spans="2:11" s="11" customFormat="1">
      <c r="B573" s="8" t="s">
        <v>946</v>
      </c>
      <c r="C573" s="46" t="s">
        <v>162</v>
      </c>
      <c r="D573" s="10" t="s">
        <v>163</v>
      </c>
      <c r="E573" s="16" t="s">
        <v>949</v>
      </c>
      <c r="F573" s="57">
        <v>2111</v>
      </c>
      <c r="G573" s="29">
        <f>12514760.87-5307408.79-5789849.59-1034062.72</f>
        <v>383439.76999999932</v>
      </c>
      <c r="H573" s="8" t="s">
        <v>1009</v>
      </c>
      <c r="I573" s="100">
        <v>0</v>
      </c>
      <c r="J573" s="100">
        <f t="shared" si="35"/>
        <v>383439.76999999932</v>
      </c>
      <c r="K573" s="125" t="str">
        <f t="shared" si="34"/>
        <v>ATRASADO</v>
      </c>
    </row>
    <row r="574" spans="2:11" s="11" customFormat="1">
      <c r="B574" s="8" t="s">
        <v>1095</v>
      </c>
      <c r="C574" s="46" t="s">
        <v>162</v>
      </c>
      <c r="D574" s="10" t="s">
        <v>163</v>
      </c>
      <c r="E574" s="16" t="s">
        <v>1093</v>
      </c>
      <c r="F574" s="57">
        <v>2111</v>
      </c>
      <c r="G574" s="29">
        <f>9396824.78-7261967.59</f>
        <v>2134857.1899999995</v>
      </c>
      <c r="H574" s="8">
        <v>44967</v>
      </c>
      <c r="I574" s="100">
        <v>0</v>
      </c>
      <c r="J574" s="100">
        <f t="shared" si="35"/>
        <v>2134857.1899999995</v>
      </c>
      <c r="K574" s="125" t="str">
        <f t="shared" si="34"/>
        <v>ATRASADO</v>
      </c>
    </row>
    <row r="575" spans="2:11" s="11" customFormat="1">
      <c r="B575" s="8" t="s">
        <v>1142</v>
      </c>
      <c r="C575" s="46" t="s">
        <v>162</v>
      </c>
      <c r="D575" s="10" t="s">
        <v>163</v>
      </c>
      <c r="E575" s="16" t="s">
        <v>1240</v>
      </c>
      <c r="F575" s="57">
        <v>2111</v>
      </c>
      <c r="G575" s="29">
        <v>6244864.5300000003</v>
      </c>
      <c r="H575" s="8">
        <v>45202</v>
      </c>
      <c r="I575" s="100">
        <v>0</v>
      </c>
      <c r="J575" s="100">
        <f t="shared" si="35"/>
        <v>6244864.5300000003</v>
      </c>
      <c r="K575" s="125" t="s">
        <v>1094</v>
      </c>
    </row>
    <row r="576" spans="2:11">
      <c r="B576" s="8">
        <v>41137</v>
      </c>
      <c r="C576" s="46" t="s">
        <v>162</v>
      </c>
      <c r="D576" s="10" t="s">
        <v>163</v>
      </c>
      <c r="E576" s="16" t="s">
        <v>425</v>
      </c>
      <c r="F576" s="57">
        <v>2111</v>
      </c>
      <c r="G576" s="29">
        <f>93977629.32-32824180.22</f>
        <v>61153449.099999994</v>
      </c>
      <c r="H576" s="8">
        <v>41137</v>
      </c>
      <c r="I576" s="100">
        <f>IF(G576&gt;0,0,"")</f>
        <v>0</v>
      </c>
      <c r="J576" s="100">
        <f t="shared" si="35"/>
        <v>61153449.099999994</v>
      </c>
      <c r="K576" s="125" t="str">
        <f>IF(J576&gt;0,"ATRASADO","")</f>
        <v>ATRASADO</v>
      </c>
    </row>
    <row r="577" spans="2:11">
      <c r="B577" s="8">
        <v>39691</v>
      </c>
      <c r="C577" s="46" t="s">
        <v>162</v>
      </c>
      <c r="D577" s="10" t="s">
        <v>163</v>
      </c>
      <c r="E577" s="16" t="s">
        <v>425</v>
      </c>
      <c r="F577" s="57">
        <v>2111</v>
      </c>
      <c r="G577" s="29">
        <v>16850933</v>
      </c>
      <c r="H577" s="8">
        <v>39691</v>
      </c>
      <c r="I577" s="100">
        <f>IF(G577&gt;0,0,"")</f>
        <v>0</v>
      </c>
      <c r="J577" s="100">
        <f t="shared" si="35"/>
        <v>16850933</v>
      </c>
      <c r="K577" s="125" t="str">
        <f>IF(J577&gt;0,"ATRASADO","")</f>
        <v>ATRASADO</v>
      </c>
    </row>
    <row r="578" spans="2:11" s="92" customFormat="1">
      <c r="B578" s="8"/>
      <c r="C578" s="46"/>
      <c r="D578" s="10"/>
      <c r="E578" s="16"/>
      <c r="F578" s="57"/>
      <c r="G578" s="29"/>
      <c r="H578" s="8"/>
      <c r="I578" s="100" t="str">
        <f>IF(G578&gt;0,0,"")</f>
        <v/>
      </c>
      <c r="J578" s="100" t="str">
        <f t="shared" si="35"/>
        <v/>
      </c>
      <c r="K578" s="125"/>
    </row>
    <row r="579" spans="2:11" ht="24.75">
      <c r="B579" s="26">
        <v>43489</v>
      </c>
      <c r="C579" s="25" t="s">
        <v>640</v>
      </c>
      <c r="D579" s="10" t="s">
        <v>632</v>
      </c>
      <c r="E579" s="16" t="s">
        <v>158</v>
      </c>
      <c r="F579" s="57">
        <v>2371</v>
      </c>
      <c r="G579" s="29">
        <v>300000</v>
      </c>
      <c r="H579" s="26">
        <v>43489</v>
      </c>
      <c r="I579" s="100">
        <f>IF(G579&gt;0,0,"")</f>
        <v>0</v>
      </c>
      <c r="J579" s="100">
        <f t="shared" si="35"/>
        <v>300000</v>
      </c>
      <c r="K579" s="125" t="str">
        <f>IF(J579&gt;0,"ATRASADO","")</f>
        <v>ATRASADO</v>
      </c>
    </row>
    <row r="580" spans="2:11" ht="24.75">
      <c r="B580" s="26">
        <v>43489</v>
      </c>
      <c r="C580" s="25" t="s">
        <v>655</v>
      </c>
      <c r="D580" s="10" t="s">
        <v>632</v>
      </c>
      <c r="E580" s="16" t="s">
        <v>158</v>
      </c>
      <c r="F580" s="57">
        <v>2371</v>
      </c>
      <c r="G580" s="29">
        <v>103440</v>
      </c>
      <c r="H580" s="26">
        <v>43489</v>
      </c>
      <c r="I580" s="100">
        <f>IF(G580&gt;0,0,"")</f>
        <v>0</v>
      </c>
      <c r="J580" s="100">
        <f t="shared" si="35"/>
        <v>103440</v>
      </c>
      <c r="K580" s="125" t="str">
        <f>IF(J580&gt;0,"ATRASADO","")</f>
        <v>ATRASADO</v>
      </c>
    </row>
    <row r="581" spans="2:11" s="160" customFormat="1">
      <c r="B581" s="26"/>
      <c r="C581" s="25"/>
      <c r="D581" s="10"/>
      <c r="E581" s="16"/>
      <c r="F581" s="57"/>
      <c r="G581" s="29"/>
      <c r="H581" s="26"/>
      <c r="I581" s="100"/>
      <c r="J581" s="100"/>
      <c r="K581" s="125"/>
    </row>
    <row r="582" spans="2:11" s="160" customFormat="1">
      <c r="B582" s="26">
        <v>44896</v>
      </c>
      <c r="C582" s="25" t="s">
        <v>612</v>
      </c>
      <c r="D582" s="10" t="s">
        <v>924</v>
      </c>
      <c r="E582" s="16" t="s">
        <v>452</v>
      </c>
      <c r="F582" s="57">
        <v>2221</v>
      </c>
      <c r="G582" s="29">
        <v>29500</v>
      </c>
      <c r="H582" s="26">
        <v>44896</v>
      </c>
      <c r="I582" s="100">
        <f t="shared" ref="I582:I597" si="36">IF(G582&gt;0,0,"")</f>
        <v>0</v>
      </c>
      <c r="J582" s="100">
        <f t="shared" ref="J582:J597" si="37">IF(I582=0,G582,"")</f>
        <v>29500</v>
      </c>
      <c r="K582" s="125" t="str">
        <f>IF(J582&gt;0,"ATRASADO","")</f>
        <v>ATRASADO</v>
      </c>
    </row>
    <row r="583" spans="2:11" s="118" customFormat="1">
      <c r="B583" s="26"/>
      <c r="C583" s="72"/>
      <c r="D583" s="10"/>
      <c r="E583" s="16"/>
      <c r="F583" s="57"/>
      <c r="G583" s="29"/>
      <c r="H583" s="26"/>
      <c r="I583" s="100" t="str">
        <f t="shared" si="36"/>
        <v/>
      </c>
      <c r="J583" s="100" t="str">
        <f t="shared" si="37"/>
        <v/>
      </c>
      <c r="K583" s="125"/>
    </row>
    <row r="584" spans="2:11">
      <c r="B584" s="7">
        <v>41212</v>
      </c>
      <c r="C584" s="13" t="s">
        <v>47</v>
      </c>
      <c r="D584" s="10" t="s">
        <v>38</v>
      </c>
      <c r="E584" s="16" t="s">
        <v>21</v>
      </c>
      <c r="F584" s="57">
        <v>2251</v>
      </c>
      <c r="G584" s="29">
        <v>12888.88</v>
      </c>
      <c r="H584" s="7">
        <v>41212</v>
      </c>
      <c r="I584" s="100">
        <f t="shared" si="36"/>
        <v>0</v>
      </c>
      <c r="J584" s="100">
        <f t="shared" si="37"/>
        <v>12888.88</v>
      </c>
      <c r="K584" s="125" t="str">
        <f t="shared" ref="K584:K597" si="38">IF(J584&gt;0,"ATRASADO","")</f>
        <v>ATRASADO</v>
      </c>
    </row>
    <row r="585" spans="2:11">
      <c r="B585" s="7">
        <v>41242</v>
      </c>
      <c r="C585" s="13" t="s">
        <v>37</v>
      </c>
      <c r="D585" s="10" t="s">
        <v>38</v>
      </c>
      <c r="E585" s="16" t="s">
        <v>21</v>
      </c>
      <c r="F585" s="57">
        <v>2251</v>
      </c>
      <c r="G585" s="29">
        <v>12888.88</v>
      </c>
      <c r="H585" s="7">
        <v>41242</v>
      </c>
      <c r="I585" s="100">
        <f t="shared" si="36"/>
        <v>0</v>
      </c>
      <c r="J585" s="100">
        <f t="shared" si="37"/>
        <v>12888.88</v>
      </c>
      <c r="K585" s="125" t="str">
        <f t="shared" si="38"/>
        <v>ATRASADO</v>
      </c>
    </row>
    <row r="586" spans="2:11">
      <c r="B586" s="7">
        <v>41272</v>
      </c>
      <c r="C586" s="13" t="s">
        <v>39</v>
      </c>
      <c r="D586" s="10" t="s">
        <v>38</v>
      </c>
      <c r="E586" s="16" t="s">
        <v>21</v>
      </c>
      <c r="F586" s="57">
        <v>2251</v>
      </c>
      <c r="G586" s="29">
        <v>12888.88</v>
      </c>
      <c r="H586" s="7">
        <v>41272</v>
      </c>
      <c r="I586" s="100">
        <f t="shared" si="36"/>
        <v>0</v>
      </c>
      <c r="J586" s="100">
        <f t="shared" si="37"/>
        <v>12888.88</v>
      </c>
      <c r="K586" s="125" t="str">
        <f t="shared" si="38"/>
        <v>ATRASADO</v>
      </c>
    </row>
    <row r="587" spans="2:11">
      <c r="B587" s="7">
        <v>41305</v>
      </c>
      <c r="C587" s="13" t="s">
        <v>40</v>
      </c>
      <c r="D587" s="10" t="s">
        <v>38</v>
      </c>
      <c r="E587" s="16" t="s">
        <v>21</v>
      </c>
      <c r="F587" s="57">
        <v>2251</v>
      </c>
      <c r="G587" s="29">
        <v>12888.88</v>
      </c>
      <c r="H587" s="7">
        <v>41305</v>
      </c>
      <c r="I587" s="100">
        <f t="shared" si="36"/>
        <v>0</v>
      </c>
      <c r="J587" s="100">
        <f t="shared" si="37"/>
        <v>12888.88</v>
      </c>
      <c r="K587" s="125" t="str">
        <f t="shared" si="38"/>
        <v>ATRASADO</v>
      </c>
    </row>
    <row r="588" spans="2:11">
      <c r="B588" s="7">
        <v>41333</v>
      </c>
      <c r="C588" s="13" t="s">
        <v>41</v>
      </c>
      <c r="D588" s="10" t="s">
        <v>38</v>
      </c>
      <c r="E588" s="16" t="s">
        <v>21</v>
      </c>
      <c r="F588" s="57">
        <v>2251</v>
      </c>
      <c r="G588" s="29">
        <v>12888.88</v>
      </c>
      <c r="H588" s="7">
        <v>41333</v>
      </c>
      <c r="I588" s="100">
        <f t="shared" si="36"/>
        <v>0</v>
      </c>
      <c r="J588" s="100">
        <f t="shared" si="37"/>
        <v>12888.88</v>
      </c>
      <c r="K588" s="125" t="str">
        <f t="shared" si="38"/>
        <v>ATRASADO</v>
      </c>
    </row>
    <row r="589" spans="2:11">
      <c r="B589" s="7">
        <v>41364</v>
      </c>
      <c r="C589" s="13" t="s">
        <v>42</v>
      </c>
      <c r="D589" s="10" t="s">
        <v>38</v>
      </c>
      <c r="E589" s="16" t="s">
        <v>21</v>
      </c>
      <c r="F589" s="57">
        <v>2251</v>
      </c>
      <c r="G589" s="29">
        <v>12888.88</v>
      </c>
      <c r="H589" s="7">
        <v>41364</v>
      </c>
      <c r="I589" s="100">
        <f t="shared" si="36"/>
        <v>0</v>
      </c>
      <c r="J589" s="100">
        <f t="shared" si="37"/>
        <v>12888.88</v>
      </c>
      <c r="K589" s="125" t="str">
        <f t="shared" si="38"/>
        <v>ATRASADO</v>
      </c>
    </row>
    <row r="590" spans="2:11">
      <c r="B590" s="7">
        <v>41394</v>
      </c>
      <c r="C590" s="13" t="s">
        <v>43</v>
      </c>
      <c r="D590" s="10" t="s">
        <v>38</v>
      </c>
      <c r="E590" s="16" t="s">
        <v>21</v>
      </c>
      <c r="F590" s="57">
        <v>2251</v>
      </c>
      <c r="G590" s="29">
        <v>12888.88</v>
      </c>
      <c r="H590" s="7">
        <v>41394</v>
      </c>
      <c r="I590" s="100">
        <f t="shared" si="36"/>
        <v>0</v>
      </c>
      <c r="J590" s="100">
        <f t="shared" si="37"/>
        <v>12888.88</v>
      </c>
      <c r="K590" s="125" t="str">
        <f t="shared" si="38"/>
        <v>ATRASADO</v>
      </c>
    </row>
    <row r="591" spans="2:11">
      <c r="B591" s="7">
        <v>41423</v>
      </c>
      <c r="C591" s="13" t="s">
        <v>44</v>
      </c>
      <c r="D591" s="10" t="s">
        <v>38</v>
      </c>
      <c r="E591" s="16" t="s">
        <v>21</v>
      </c>
      <c r="F591" s="57">
        <v>2251</v>
      </c>
      <c r="G591" s="29">
        <v>12888.88</v>
      </c>
      <c r="H591" s="7">
        <v>41423</v>
      </c>
      <c r="I591" s="100">
        <f t="shared" si="36"/>
        <v>0</v>
      </c>
      <c r="J591" s="100">
        <f t="shared" si="37"/>
        <v>12888.88</v>
      </c>
      <c r="K591" s="125" t="str">
        <f t="shared" si="38"/>
        <v>ATRASADO</v>
      </c>
    </row>
    <row r="592" spans="2:11">
      <c r="B592" s="7">
        <v>41454</v>
      </c>
      <c r="C592" s="13" t="s">
        <v>30</v>
      </c>
      <c r="D592" s="10" t="s">
        <v>38</v>
      </c>
      <c r="E592" s="16" t="s">
        <v>21</v>
      </c>
      <c r="F592" s="57">
        <v>2251</v>
      </c>
      <c r="G592" s="29">
        <v>12888.88</v>
      </c>
      <c r="H592" s="7">
        <v>41454</v>
      </c>
      <c r="I592" s="100">
        <f t="shared" si="36"/>
        <v>0</v>
      </c>
      <c r="J592" s="100">
        <f t="shared" si="37"/>
        <v>12888.88</v>
      </c>
      <c r="K592" s="125" t="str">
        <f t="shared" si="38"/>
        <v>ATRASADO</v>
      </c>
    </row>
    <row r="593" spans="2:11">
      <c r="B593" s="7">
        <v>41484</v>
      </c>
      <c r="C593" s="13" t="s">
        <v>32</v>
      </c>
      <c r="D593" s="10" t="s">
        <v>38</v>
      </c>
      <c r="E593" s="16" t="s">
        <v>21</v>
      </c>
      <c r="F593" s="57">
        <v>2251</v>
      </c>
      <c r="G593" s="29">
        <v>12888.88</v>
      </c>
      <c r="H593" s="7">
        <v>41484</v>
      </c>
      <c r="I593" s="100">
        <f t="shared" si="36"/>
        <v>0</v>
      </c>
      <c r="J593" s="100">
        <f t="shared" si="37"/>
        <v>12888.88</v>
      </c>
      <c r="K593" s="125" t="str">
        <f t="shared" si="38"/>
        <v>ATRASADO</v>
      </c>
    </row>
    <row r="594" spans="2:11">
      <c r="B594" s="7">
        <v>41501</v>
      </c>
      <c r="C594" s="13" t="s">
        <v>33</v>
      </c>
      <c r="D594" s="10" t="s">
        <v>38</v>
      </c>
      <c r="E594" s="16" t="s">
        <v>21</v>
      </c>
      <c r="F594" s="57">
        <v>2251</v>
      </c>
      <c r="G594" s="29">
        <v>12888.88</v>
      </c>
      <c r="H594" s="7">
        <v>41501</v>
      </c>
      <c r="I594" s="100">
        <f t="shared" si="36"/>
        <v>0</v>
      </c>
      <c r="J594" s="100">
        <f t="shared" si="37"/>
        <v>12888.88</v>
      </c>
      <c r="K594" s="125" t="str">
        <f t="shared" si="38"/>
        <v>ATRASADO</v>
      </c>
    </row>
    <row r="595" spans="2:11">
      <c r="B595" s="7">
        <v>41547</v>
      </c>
      <c r="C595" s="13" t="s">
        <v>45</v>
      </c>
      <c r="D595" s="10" t="s">
        <v>38</v>
      </c>
      <c r="E595" s="16" t="s">
        <v>21</v>
      </c>
      <c r="F595" s="57">
        <v>2251</v>
      </c>
      <c r="G595" s="29">
        <v>12888.88</v>
      </c>
      <c r="H595" s="7">
        <v>41547</v>
      </c>
      <c r="I595" s="100">
        <f t="shared" si="36"/>
        <v>0</v>
      </c>
      <c r="J595" s="100">
        <f t="shared" si="37"/>
        <v>12888.88</v>
      </c>
      <c r="K595" s="125" t="str">
        <f t="shared" si="38"/>
        <v>ATRASADO</v>
      </c>
    </row>
    <row r="596" spans="2:11">
      <c r="B596" s="7">
        <v>41577</v>
      </c>
      <c r="C596" s="13" t="s">
        <v>46</v>
      </c>
      <c r="D596" s="10" t="s">
        <v>38</v>
      </c>
      <c r="E596" s="16" t="s">
        <v>21</v>
      </c>
      <c r="F596" s="57">
        <v>2251</v>
      </c>
      <c r="G596" s="29">
        <v>12888.88</v>
      </c>
      <c r="H596" s="7">
        <v>41577</v>
      </c>
      <c r="I596" s="100">
        <f t="shared" si="36"/>
        <v>0</v>
      </c>
      <c r="J596" s="100">
        <f t="shared" si="37"/>
        <v>12888.88</v>
      </c>
      <c r="K596" s="125" t="str">
        <f t="shared" si="38"/>
        <v>ATRASADO</v>
      </c>
    </row>
    <row r="597" spans="2:11">
      <c r="B597" s="7">
        <v>40815</v>
      </c>
      <c r="C597" s="13" t="s">
        <v>428</v>
      </c>
      <c r="D597" s="10" t="s">
        <v>38</v>
      </c>
      <c r="E597" s="16" t="s">
        <v>21</v>
      </c>
      <c r="F597" s="57">
        <v>2251</v>
      </c>
      <c r="G597" s="29">
        <v>103111.03999999999</v>
      </c>
      <c r="H597" s="7">
        <v>40815</v>
      </c>
      <c r="I597" s="100">
        <f t="shared" si="36"/>
        <v>0</v>
      </c>
      <c r="J597" s="100">
        <f t="shared" si="37"/>
        <v>103111.03999999999</v>
      </c>
      <c r="K597" s="125" t="str">
        <f t="shared" si="38"/>
        <v>ATRASADO</v>
      </c>
    </row>
    <row r="598" spans="2:11" s="164" customFormat="1">
      <c r="B598" s="7"/>
      <c r="C598" s="13"/>
      <c r="D598" s="10"/>
      <c r="E598" s="16"/>
      <c r="F598" s="57"/>
      <c r="G598" s="29"/>
      <c r="H598" s="7"/>
      <c r="I598" s="100"/>
      <c r="J598" s="100"/>
      <c r="K598" s="125"/>
    </row>
    <row r="599" spans="2:11" s="168" customFormat="1">
      <c r="B599" s="7">
        <v>44964</v>
      </c>
      <c r="C599" s="13" t="s">
        <v>1157</v>
      </c>
      <c r="D599" s="10" t="s">
        <v>1175</v>
      </c>
      <c r="E599" s="10" t="s">
        <v>1164</v>
      </c>
      <c r="F599" s="57">
        <v>2216</v>
      </c>
      <c r="G599" s="29">
        <v>2448.7399999999998</v>
      </c>
      <c r="H599" s="7">
        <v>44992</v>
      </c>
      <c r="I599" s="100">
        <f t="shared" ref="I599:I605" si="39">IF(G599&gt;0,0,"")</f>
        <v>0</v>
      </c>
      <c r="J599" s="100">
        <f t="shared" ref="J599:J605" si="40">IF(I599=0,G599,"")</f>
        <v>2448.7399999999998</v>
      </c>
      <c r="K599" s="125" t="s">
        <v>806</v>
      </c>
    </row>
    <row r="600" spans="2:11" s="168" customFormat="1">
      <c r="B600" s="7" t="s">
        <v>1155</v>
      </c>
      <c r="C600" s="13" t="s">
        <v>1158</v>
      </c>
      <c r="D600" s="10" t="s">
        <v>1175</v>
      </c>
      <c r="E600" s="10" t="s">
        <v>1164</v>
      </c>
      <c r="F600" s="57">
        <v>2216</v>
      </c>
      <c r="G600" s="29">
        <v>13065.88</v>
      </c>
      <c r="H600" s="7" t="s">
        <v>1165</v>
      </c>
      <c r="I600" s="100">
        <f t="shared" si="39"/>
        <v>0</v>
      </c>
      <c r="J600" s="100">
        <f t="shared" si="40"/>
        <v>13065.88</v>
      </c>
      <c r="K600" s="125" t="s">
        <v>806</v>
      </c>
    </row>
    <row r="601" spans="2:11" s="168" customFormat="1">
      <c r="B601" s="7" t="s">
        <v>1155</v>
      </c>
      <c r="C601" s="13" t="s">
        <v>1159</v>
      </c>
      <c r="D601" s="10" t="s">
        <v>1175</v>
      </c>
      <c r="E601" s="10" t="s">
        <v>1164</v>
      </c>
      <c r="F601" s="57">
        <v>2216</v>
      </c>
      <c r="G601" s="29">
        <v>6783.46</v>
      </c>
      <c r="H601" s="7" t="s">
        <v>1165</v>
      </c>
      <c r="I601" s="100">
        <f t="shared" si="39"/>
        <v>0</v>
      </c>
      <c r="J601" s="100">
        <f t="shared" si="40"/>
        <v>6783.46</v>
      </c>
      <c r="K601" s="125" t="s">
        <v>806</v>
      </c>
    </row>
    <row r="602" spans="2:11" s="168" customFormat="1">
      <c r="B602" s="7" t="s">
        <v>1155</v>
      </c>
      <c r="C602" s="13" t="s">
        <v>1160</v>
      </c>
      <c r="D602" s="10" t="s">
        <v>1175</v>
      </c>
      <c r="E602" s="10" t="s">
        <v>1164</v>
      </c>
      <c r="F602" s="57">
        <v>2216</v>
      </c>
      <c r="G602" s="29">
        <v>3976.59</v>
      </c>
      <c r="H602" s="7" t="s">
        <v>1165</v>
      </c>
      <c r="I602" s="100">
        <f t="shared" si="39"/>
        <v>0</v>
      </c>
      <c r="J602" s="100">
        <f t="shared" si="40"/>
        <v>3976.59</v>
      </c>
      <c r="K602" s="125" t="s">
        <v>806</v>
      </c>
    </row>
    <row r="603" spans="2:11" s="168" customFormat="1">
      <c r="B603" s="7" t="s">
        <v>1155</v>
      </c>
      <c r="C603" s="13" t="s">
        <v>1161</v>
      </c>
      <c r="D603" s="10" t="s">
        <v>1175</v>
      </c>
      <c r="E603" s="10" t="s">
        <v>1164</v>
      </c>
      <c r="F603" s="57">
        <v>2216</v>
      </c>
      <c r="G603" s="29">
        <v>18171.82</v>
      </c>
      <c r="H603" s="7" t="s">
        <v>1165</v>
      </c>
      <c r="I603" s="100">
        <f t="shared" si="39"/>
        <v>0</v>
      </c>
      <c r="J603" s="100">
        <f t="shared" si="40"/>
        <v>18171.82</v>
      </c>
      <c r="K603" s="125" t="s">
        <v>806</v>
      </c>
    </row>
    <row r="604" spans="2:11" s="168" customFormat="1">
      <c r="B604" s="7" t="s">
        <v>1155</v>
      </c>
      <c r="C604" s="13" t="s">
        <v>1162</v>
      </c>
      <c r="D604" s="10" t="s">
        <v>1175</v>
      </c>
      <c r="E604" s="10" t="s">
        <v>1164</v>
      </c>
      <c r="F604" s="57">
        <v>2216</v>
      </c>
      <c r="G604" s="29">
        <v>11217.64</v>
      </c>
      <c r="H604" s="7" t="s">
        <v>1165</v>
      </c>
      <c r="I604" s="100">
        <f t="shared" si="39"/>
        <v>0</v>
      </c>
      <c r="J604" s="100">
        <f t="shared" si="40"/>
        <v>11217.64</v>
      </c>
      <c r="K604" s="125" t="s">
        <v>806</v>
      </c>
    </row>
    <row r="605" spans="2:11" s="168" customFormat="1">
      <c r="B605" s="7" t="s">
        <v>1156</v>
      </c>
      <c r="C605" s="13" t="s">
        <v>1163</v>
      </c>
      <c r="D605" s="10" t="s">
        <v>1175</v>
      </c>
      <c r="E605" s="10" t="s">
        <v>1164</v>
      </c>
      <c r="F605" s="57">
        <v>2216</v>
      </c>
      <c r="G605" s="29">
        <v>10361.469999999999</v>
      </c>
      <c r="H605" s="7" t="s">
        <v>1166</v>
      </c>
      <c r="I605" s="100">
        <f t="shared" si="39"/>
        <v>0</v>
      </c>
      <c r="J605" s="100">
        <f t="shared" si="40"/>
        <v>10361.469999999999</v>
      </c>
      <c r="K605" s="125" t="s">
        <v>806</v>
      </c>
    </row>
    <row r="606" spans="2:11" s="168" customFormat="1">
      <c r="B606" s="7"/>
      <c r="C606" s="13"/>
      <c r="D606" s="10"/>
      <c r="E606" s="10"/>
      <c r="F606" s="57"/>
      <c r="G606" s="29"/>
      <c r="H606" s="7"/>
      <c r="I606" s="100"/>
      <c r="J606" s="100"/>
      <c r="K606" s="125"/>
    </row>
    <row r="607" spans="2:11" s="168" customFormat="1">
      <c r="B607" s="7" t="s">
        <v>1142</v>
      </c>
      <c r="C607" s="13" t="s">
        <v>1167</v>
      </c>
      <c r="D607" s="10" t="s">
        <v>1174</v>
      </c>
      <c r="E607" s="10" t="s">
        <v>1164</v>
      </c>
      <c r="F607" s="57">
        <v>2216</v>
      </c>
      <c r="G607" s="29">
        <v>299021.27</v>
      </c>
      <c r="H607" s="7" t="s">
        <v>1176</v>
      </c>
      <c r="I607" s="100">
        <f t="shared" ref="I607:I613" si="41">IF(G607&gt;0,0,"")</f>
        <v>0</v>
      </c>
      <c r="J607" s="100">
        <f t="shared" ref="J607:J613" si="42">IF(I607=0,G607,"")</f>
        <v>299021.27</v>
      </c>
      <c r="K607" s="125" t="s">
        <v>806</v>
      </c>
    </row>
    <row r="608" spans="2:11" s="168" customFormat="1">
      <c r="B608" s="7" t="s">
        <v>1142</v>
      </c>
      <c r="C608" s="13" t="s">
        <v>1168</v>
      </c>
      <c r="D608" s="10" t="s">
        <v>1174</v>
      </c>
      <c r="E608" s="10" t="s">
        <v>1164</v>
      </c>
      <c r="F608" s="57">
        <v>2216</v>
      </c>
      <c r="G608" s="29">
        <v>48351.51</v>
      </c>
      <c r="H608" s="7" t="s">
        <v>1176</v>
      </c>
      <c r="I608" s="100">
        <f t="shared" si="41"/>
        <v>0</v>
      </c>
      <c r="J608" s="100">
        <f t="shared" si="42"/>
        <v>48351.51</v>
      </c>
      <c r="K608" s="125" t="s">
        <v>806</v>
      </c>
    </row>
    <row r="609" spans="2:11" s="168" customFormat="1">
      <c r="B609" s="7" t="s">
        <v>1142</v>
      </c>
      <c r="C609" s="13" t="s">
        <v>1169</v>
      </c>
      <c r="D609" s="10" t="s">
        <v>1174</v>
      </c>
      <c r="E609" s="10" t="s">
        <v>1164</v>
      </c>
      <c r="F609" s="57">
        <v>2216</v>
      </c>
      <c r="G609" s="29">
        <v>311665.59000000003</v>
      </c>
      <c r="H609" s="7" t="s">
        <v>1176</v>
      </c>
      <c r="I609" s="100">
        <f t="shared" si="41"/>
        <v>0</v>
      </c>
      <c r="J609" s="100">
        <f t="shared" si="42"/>
        <v>311665.59000000003</v>
      </c>
      <c r="K609" s="125" t="s">
        <v>806</v>
      </c>
    </row>
    <row r="610" spans="2:11" s="168" customFormat="1">
      <c r="B610" s="7" t="s">
        <v>1142</v>
      </c>
      <c r="C610" s="13" t="s">
        <v>1170</v>
      </c>
      <c r="D610" s="10" t="s">
        <v>1174</v>
      </c>
      <c r="E610" s="10" t="s">
        <v>1164</v>
      </c>
      <c r="F610" s="57">
        <v>2216</v>
      </c>
      <c r="G610" s="29">
        <v>43575.61</v>
      </c>
      <c r="H610" s="7" t="s">
        <v>1176</v>
      </c>
      <c r="I610" s="100">
        <f t="shared" si="41"/>
        <v>0</v>
      </c>
      <c r="J610" s="100">
        <f t="shared" si="42"/>
        <v>43575.61</v>
      </c>
      <c r="K610" s="125" t="s">
        <v>806</v>
      </c>
    </row>
    <row r="611" spans="2:11" s="168" customFormat="1">
      <c r="B611" s="7" t="s">
        <v>1142</v>
      </c>
      <c r="C611" s="13" t="s">
        <v>1171</v>
      </c>
      <c r="D611" s="10" t="s">
        <v>1174</v>
      </c>
      <c r="E611" s="10" t="s">
        <v>1164</v>
      </c>
      <c r="F611" s="57">
        <v>2216</v>
      </c>
      <c r="G611" s="29">
        <v>28217.88</v>
      </c>
      <c r="H611" s="7" t="s">
        <v>1176</v>
      </c>
      <c r="I611" s="100">
        <f t="shared" si="41"/>
        <v>0</v>
      </c>
      <c r="J611" s="100">
        <f t="shared" si="42"/>
        <v>28217.88</v>
      </c>
      <c r="K611" s="125" t="s">
        <v>806</v>
      </c>
    </row>
    <row r="612" spans="2:11" s="168" customFormat="1">
      <c r="B612" s="7" t="s">
        <v>1142</v>
      </c>
      <c r="C612" s="13" t="s">
        <v>1172</v>
      </c>
      <c r="D612" s="10" t="s">
        <v>1174</v>
      </c>
      <c r="E612" s="10" t="s">
        <v>1164</v>
      </c>
      <c r="F612" s="57">
        <v>2216</v>
      </c>
      <c r="G612" s="29">
        <v>792.64</v>
      </c>
      <c r="H612" s="7" t="s">
        <v>1176</v>
      </c>
      <c r="I612" s="100">
        <f t="shared" si="41"/>
        <v>0</v>
      </c>
      <c r="J612" s="100">
        <f t="shared" si="42"/>
        <v>792.64</v>
      </c>
      <c r="K612" s="125" t="s">
        <v>806</v>
      </c>
    </row>
    <row r="613" spans="2:11" s="168" customFormat="1">
      <c r="B613" s="7" t="s">
        <v>1142</v>
      </c>
      <c r="C613" s="13" t="s">
        <v>1173</v>
      </c>
      <c r="D613" s="10" t="s">
        <v>1174</v>
      </c>
      <c r="E613" s="10" t="s">
        <v>1164</v>
      </c>
      <c r="F613" s="57">
        <v>2216</v>
      </c>
      <c r="G613" s="29">
        <v>25874.27</v>
      </c>
      <c r="H613" s="7" t="s">
        <v>1176</v>
      </c>
      <c r="I613" s="100">
        <f t="shared" si="41"/>
        <v>0</v>
      </c>
      <c r="J613" s="100">
        <f t="shared" si="42"/>
        <v>25874.27</v>
      </c>
      <c r="K613" s="125" t="s">
        <v>806</v>
      </c>
    </row>
    <row r="614" spans="2:11" s="168" customFormat="1">
      <c r="B614" s="7"/>
      <c r="C614" s="13"/>
      <c r="D614" s="10"/>
      <c r="E614" s="16"/>
      <c r="F614" s="57"/>
      <c r="G614" s="29"/>
      <c r="H614" s="7"/>
      <c r="I614" s="100"/>
      <c r="J614" s="100"/>
      <c r="K614" s="125"/>
    </row>
    <row r="615" spans="2:11">
      <c r="B615" s="26">
        <v>41243</v>
      </c>
      <c r="C615" s="13">
        <v>6315</v>
      </c>
      <c r="D615" s="10" t="s">
        <v>144</v>
      </c>
      <c r="E615" s="16" t="s">
        <v>452</v>
      </c>
      <c r="F615" s="57">
        <v>2221</v>
      </c>
      <c r="G615" s="29">
        <v>29064.959999999999</v>
      </c>
      <c r="H615" s="26">
        <v>41243</v>
      </c>
      <c r="I615" s="100">
        <f>IF(G615&gt;0,0,"")</f>
        <v>0</v>
      </c>
      <c r="J615" s="100">
        <f>IF(I615=0,G615,"")</f>
        <v>29064.959999999999</v>
      </c>
      <c r="K615" s="125" t="str">
        <f>IF(J615&gt;0,"ATRASADO","")</f>
        <v>ATRASADO</v>
      </c>
    </row>
    <row r="616" spans="2:11">
      <c r="B616" s="26">
        <v>42100</v>
      </c>
      <c r="C616" s="13">
        <v>1500002149</v>
      </c>
      <c r="D616" s="10" t="s">
        <v>144</v>
      </c>
      <c r="E616" s="16" t="s">
        <v>452</v>
      </c>
      <c r="F616" s="57">
        <v>2221</v>
      </c>
      <c r="G616" s="29">
        <v>9300</v>
      </c>
      <c r="H616" s="26">
        <v>42100</v>
      </c>
      <c r="I616" s="100">
        <f>IF(G616&gt;0,0,"")</f>
        <v>0</v>
      </c>
      <c r="J616" s="100">
        <f>IF(I616=0,G616,"")</f>
        <v>9300</v>
      </c>
      <c r="K616" s="125" t="str">
        <f>IF(J616&gt;0,"ATRASADO","")</f>
        <v>ATRASADO</v>
      </c>
    </row>
    <row r="617" spans="2:11" s="128" customFormat="1">
      <c r="B617" s="26">
        <v>42165</v>
      </c>
      <c r="C617" s="13">
        <v>1500005708</v>
      </c>
      <c r="D617" s="10" t="s">
        <v>144</v>
      </c>
      <c r="E617" s="16" t="s">
        <v>452</v>
      </c>
      <c r="F617" s="57">
        <v>2221</v>
      </c>
      <c r="G617" s="29">
        <f>62829.01-1635.23</f>
        <v>61193.78</v>
      </c>
      <c r="H617" s="26">
        <v>42165</v>
      </c>
      <c r="I617" s="100">
        <f>IF(G617&gt;0,0,"")</f>
        <v>0</v>
      </c>
      <c r="J617" s="100">
        <f>IF(I617=0,G617,"")</f>
        <v>61193.78</v>
      </c>
      <c r="K617" s="125" t="str">
        <f>IF(J617&gt;0,"ATRASADO","")</f>
        <v>ATRASADO</v>
      </c>
    </row>
    <row r="618" spans="2:11" s="142" customFormat="1">
      <c r="B618" s="26">
        <v>44805</v>
      </c>
      <c r="C618" s="13" t="s">
        <v>904</v>
      </c>
      <c r="D618" s="10" t="s">
        <v>144</v>
      </c>
      <c r="E618" s="16" t="s">
        <v>452</v>
      </c>
      <c r="F618" s="57">
        <v>2221</v>
      </c>
      <c r="G618" s="29">
        <v>67316.639999999999</v>
      </c>
      <c r="H618" s="26">
        <v>44805</v>
      </c>
      <c r="I618" s="100">
        <f>IF(G618&gt;0,0,"")</f>
        <v>0</v>
      </c>
      <c r="J618" s="100">
        <f>IF(I618=0,G618,"")</f>
        <v>67316.639999999999</v>
      </c>
      <c r="K618" s="125" t="str">
        <f>IF(J618&gt;0,"ATRASADO","")</f>
        <v>ATRASADO</v>
      </c>
    </row>
    <row r="619" spans="2:11" s="127" customFormat="1">
      <c r="B619" s="26"/>
      <c r="C619" s="13"/>
      <c r="D619" s="10"/>
      <c r="E619" s="16"/>
      <c r="F619" s="57"/>
      <c r="G619" s="29"/>
      <c r="H619" s="26"/>
      <c r="I619" s="100"/>
      <c r="J619" s="100"/>
      <c r="K619" s="125"/>
    </row>
    <row r="620" spans="2:11">
      <c r="B620" s="7">
        <v>40791</v>
      </c>
      <c r="C620" s="13">
        <v>19674</v>
      </c>
      <c r="D620" s="10" t="s">
        <v>145</v>
      </c>
      <c r="E620" s="16" t="s">
        <v>452</v>
      </c>
      <c r="F620" s="57">
        <v>2221</v>
      </c>
      <c r="G620" s="29">
        <v>7400</v>
      </c>
      <c r="H620" s="7">
        <v>40791</v>
      </c>
      <c r="I620" s="100">
        <f t="shared" ref="I620:I628" si="43">IF(G620&gt;0,0,"")</f>
        <v>0</v>
      </c>
      <c r="J620" s="100">
        <f t="shared" ref="J620:J628" si="44">IF(I620=0,G620,"")</f>
        <v>7400</v>
      </c>
      <c r="K620" s="125" t="str">
        <f>IF(J620&gt;0,"ATRASADO","")</f>
        <v>ATRASADO</v>
      </c>
    </row>
    <row r="621" spans="2:11">
      <c r="B621" s="7">
        <v>42369</v>
      </c>
      <c r="C621" s="13">
        <v>35938</v>
      </c>
      <c r="D621" s="10" t="s">
        <v>145</v>
      </c>
      <c r="E621" s="16" t="s">
        <v>452</v>
      </c>
      <c r="F621" s="57">
        <v>2221</v>
      </c>
      <c r="G621" s="29">
        <v>7400</v>
      </c>
      <c r="H621" s="7">
        <v>42369</v>
      </c>
      <c r="I621" s="100">
        <f t="shared" si="43"/>
        <v>0</v>
      </c>
      <c r="J621" s="100">
        <f t="shared" si="44"/>
        <v>7400</v>
      </c>
      <c r="K621" s="125" t="str">
        <f>IF(J621&gt;0,"ATRASADO","")</f>
        <v>ATRASADO</v>
      </c>
    </row>
    <row r="622" spans="2:11">
      <c r="B622" s="7">
        <v>41886</v>
      </c>
      <c r="C622" s="13">
        <v>1500011744</v>
      </c>
      <c r="D622" s="10" t="s">
        <v>145</v>
      </c>
      <c r="E622" s="16" t="s">
        <v>452</v>
      </c>
      <c r="F622" s="57">
        <v>2221</v>
      </c>
      <c r="G622" s="29">
        <v>7400</v>
      </c>
      <c r="H622" s="7">
        <v>41886</v>
      </c>
      <c r="I622" s="100">
        <f t="shared" si="43"/>
        <v>0</v>
      </c>
      <c r="J622" s="100">
        <f t="shared" si="44"/>
        <v>7400</v>
      </c>
      <c r="K622" s="125" t="str">
        <f>IF(J622&gt;0,"ATRASADO","")</f>
        <v>ATRASADO</v>
      </c>
    </row>
    <row r="623" spans="2:11" s="81" customFormat="1">
      <c r="B623" s="7"/>
      <c r="C623" s="13"/>
      <c r="D623" s="10"/>
      <c r="E623" s="16"/>
      <c r="F623" s="57"/>
      <c r="G623" s="29"/>
      <c r="H623" s="7"/>
      <c r="I623" s="100" t="str">
        <f t="shared" si="43"/>
        <v/>
      </c>
      <c r="J623" s="100" t="str">
        <f t="shared" si="44"/>
        <v/>
      </c>
      <c r="K623" s="125"/>
    </row>
    <row r="624" spans="2:11">
      <c r="B624" s="26">
        <v>42068</v>
      </c>
      <c r="C624" s="13">
        <v>1500006050</v>
      </c>
      <c r="D624" s="10" t="s">
        <v>146</v>
      </c>
      <c r="E624" s="16" t="s">
        <v>452</v>
      </c>
      <c r="F624" s="57">
        <v>2221</v>
      </c>
      <c r="G624" s="29">
        <v>6900</v>
      </c>
      <c r="H624" s="26">
        <v>42068</v>
      </c>
      <c r="I624" s="100">
        <f t="shared" si="43"/>
        <v>0</v>
      </c>
      <c r="J624" s="100">
        <f t="shared" si="44"/>
        <v>6900</v>
      </c>
      <c r="K624" s="125" t="str">
        <f>IF(J624&gt;0,"ATRASADO","")</f>
        <v>ATRASADO</v>
      </c>
    </row>
    <row r="625" spans="2:11">
      <c r="B625" s="8">
        <v>40422</v>
      </c>
      <c r="C625" s="18" t="s">
        <v>277</v>
      </c>
      <c r="D625" s="10" t="s">
        <v>146</v>
      </c>
      <c r="E625" s="16" t="s">
        <v>452</v>
      </c>
      <c r="F625" s="57">
        <v>2221</v>
      </c>
      <c r="G625" s="29">
        <v>6900</v>
      </c>
      <c r="H625" s="8">
        <v>40422</v>
      </c>
      <c r="I625" s="100">
        <f t="shared" si="43"/>
        <v>0</v>
      </c>
      <c r="J625" s="100">
        <f t="shared" si="44"/>
        <v>6900</v>
      </c>
      <c r="K625" s="125" t="str">
        <f>IF(J625&gt;0,"ATRASADO","")</f>
        <v>ATRASADO</v>
      </c>
    </row>
    <row r="626" spans="2:11" s="81" customFormat="1">
      <c r="B626" s="8"/>
      <c r="C626" s="18"/>
      <c r="D626" s="10"/>
      <c r="E626" s="16"/>
      <c r="F626" s="57"/>
      <c r="G626" s="29"/>
      <c r="H626" s="8"/>
      <c r="I626" s="100" t="str">
        <f t="shared" si="43"/>
        <v/>
      </c>
      <c r="J626" s="100" t="str">
        <f t="shared" si="44"/>
        <v/>
      </c>
      <c r="K626" s="125"/>
    </row>
    <row r="627" spans="2:11">
      <c r="B627" s="7">
        <v>41744</v>
      </c>
      <c r="C627" s="13">
        <v>15000000051</v>
      </c>
      <c r="D627" s="10" t="s">
        <v>142</v>
      </c>
      <c r="E627" s="16" t="s">
        <v>143</v>
      </c>
      <c r="F627" s="57">
        <v>2286</v>
      </c>
      <c r="G627" s="29">
        <v>73183.600000000006</v>
      </c>
      <c r="H627" s="7">
        <v>41744</v>
      </c>
      <c r="I627" s="100">
        <f t="shared" si="43"/>
        <v>0</v>
      </c>
      <c r="J627" s="100">
        <f t="shared" si="44"/>
        <v>73183.600000000006</v>
      </c>
      <c r="K627" s="125" t="str">
        <f>IF(J627&gt;0,"ATRASADO","")</f>
        <v>ATRASADO</v>
      </c>
    </row>
    <row r="628" spans="2:11">
      <c r="B628" s="7">
        <v>41820</v>
      </c>
      <c r="C628" s="13">
        <v>1500001125</v>
      </c>
      <c r="D628" s="10" t="s">
        <v>142</v>
      </c>
      <c r="E628" s="16" t="s">
        <v>143</v>
      </c>
      <c r="F628" s="57">
        <v>2286</v>
      </c>
      <c r="G628" s="29">
        <v>44273.599999999999</v>
      </c>
      <c r="H628" s="7">
        <v>41820</v>
      </c>
      <c r="I628" s="100">
        <f t="shared" si="43"/>
        <v>0</v>
      </c>
      <c r="J628" s="100">
        <f t="shared" si="44"/>
        <v>44273.599999999999</v>
      </c>
      <c r="K628" s="125" t="str">
        <f>IF(J628&gt;0,"ATRASADO","")</f>
        <v>ATRASADO</v>
      </c>
    </row>
    <row r="629" spans="2:11" s="157" customFormat="1">
      <c r="B629" s="7"/>
      <c r="C629" s="13"/>
      <c r="D629" s="10"/>
      <c r="E629" s="16"/>
      <c r="F629" s="57"/>
      <c r="G629" s="29"/>
      <c r="H629" s="7"/>
      <c r="I629" s="100"/>
      <c r="J629" s="100"/>
      <c r="K629" s="125"/>
    </row>
    <row r="630" spans="2:11" s="157" customFormat="1">
      <c r="B630" s="7">
        <v>44901</v>
      </c>
      <c r="C630" s="13" t="s">
        <v>972</v>
      </c>
      <c r="D630" s="108" t="s">
        <v>876</v>
      </c>
      <c r="E630" s="16" t="s">
        <v>102</v>
      </c>
      <c r="F630" s="57">
        <v>2221</v>
      </c>
      <c r="G630" s="29">
        <v>23600</v>
      </c>
      <c r="H630" s="7">
        <v>44901</v>
      </c>
      <c r="I630" s="100">
        <f>IF(G630&gt;0,0,"")</f>
        <v>0</v>
      </c>
      <c r="J630" s="100">
        <f>IF(I630=0,G630,"")</f>
        <v>23600</v>
      </c>
      <c r="K630" s="125" t="str">
        <f>IF(J630&gt;0,"ATRASADO","")</f>
        <v>ATRASADO</v>
      </c>
    </row>
    <row r="631" spans="2:11" s="157" customFormat="1">
      <c r="B631" s="7">
        <v>44901</v>
      </c>
      <c r="C631" s="13" t="s">
        <v>918</v>
      </c>
      <c r="D631" s="108" t="s">
        <v>876</v>
      </c>
      <c r="E631" s="16" t="s">
        <v>102</v>
      </c>
      <c r="F631" s="57">
        <v>2221</v>
      </c>
      <c r="G631" s="29">
        <v>23600</v>
      </c>
      <c r="H631" s="7">
        <v>44901</v>
      </c>
      <c r="I631" s="100">
        <f>IF(G631&gt;0,0,"")</f>
        <v>0</v>
      </c>
      <c r="J631" s="100">
        <f>IF(I631=0,G631,"")</f>
        <v>23600</v>
      </c>
      <c r="K631" s="125" t="str">
        <f>IF(J631&gt;0,"ATRASADO","")</f>
        <v>ATRASADO</v>
      </c>
    </row>
    <row r="632" spans="2:11" s="157" customFormat="1">
      <c r="B632" s="7">
        <v>44901</v>
      </c>
      <c r="C632" s="13" t="s">
        <v>908</v>
      </c>
      <c r="D632" s="108" t="s">
        <v>876</v>
      </c>
      <c r="E632" s="16" t="s">
        <v>102</v>
      </c>
      <c r="F632" s="57">
        <v>2221</v>
      </c>
      <c r="G632" s="29">
        <v>23600</v>
      </c>
      <c r="H632" s="7">
        <v>44901</v>
      </c>
      <c r="I632" s="100">
        <f>IF(G632&gt;0,0,"")</f>
        <v>0</v>
      </c>
      <c r="J632" s="100">
        <f>IF(I632=0,G632,"")</f>
        <v>23600</v>
      </c>
      <c r="K632" s="125" t="str">
        <f>IF(J632&gt;0,"ATRASADO","")</f>
        <v>ATRASADO</v>
      </c>
    </row>
    <row r="633" spans="2:11" s="161" customFormat="1">
      <c r="B633" s="7"/>
      <c r="C633" s="13"/>
      <c r="D633" s="10"/>
      <c r="E633" s="16"/>
      <c r="F633" s="57"/>
      <c r="G633" s="29"/>
      <c r="H633" s="7"/>
      <c r="I633" s="100"/>
      <c r="J633" s="100"/>
      <c r="K633" s="125"/>
    </row>
    <row r="634" spans="2:11" s="161" customFormat="1">
      <c r="B634" s="7">
        <v>44895</v>
      </c>
      <c r="C634" s="9" t="s">
        <v>950</v>
      </c>
      <c r="D634" s="10" t="s">
        <v>951</v>
      </c>
      <c r="E634" s="16" t="s">
        <v>952</v>
      </c>
      <c r="F634" s="57">
        <v>2115</v>
      </c>
      <c r="G634" s="122">
        <v>322854986.05000001</v>
      </c>
      <c r="H634" s="7" t="s">
        <v>946</v>
      </c>
      <c r="I634" s="100">
        <f>IF(G634&gt;0,0,"")</f>
        <v>0</v>
      </c>
      <c r="J634" s="100">
        <f>IF(I634=0,G634,"")</f>
        <v>322854986.05000001</v>
      </c>
      <c r="K634" s="125" t="str">
        <f>IF(J634&gt;0,"ATRASADO","")</f>
        <v>ATRASADO</v>
      </c>
    </row>
    <row r="635" spans="2:11" s="161" customFormat="1">
      <c r="B635" s="7"/>
      <c r="C635" s="13"/>
      <c r="D635" s="10"/>
      <c r="E635" s="16"/>
      <c r="F635" s="57"/>
      <c r="G635" s="29"/>
      <c r="H635" s="7"/>
      <c r="I635" s="100"/>
      <c r="J635" s="100"/>
      <c r="K635" s="125"/>
    </row>
    <row r="636" spans="2:11" s="161" customFormat="1">
      <c r="B636" s="7" t="s">
        <v>973</v>
      </c>
      <c r="C636" s="13" t="s">
        <v>974</v>
      </c>
      <c r="D636" s="10" t="s">
        <v>961</v>
      </c>
      <c r="E636" s="16" t="s">
        <v>102</v>
      </c>
      <c r="F636" s="57">
        <v>2221</v>
      </c>
      <c r="G636" s="29">
        <v>47200</v>
      </c>
      <c r="H636" s="7" t="s">
        <v>973</v>
      </c>
      <c r="I636" s="100">
        <f>IF(G636&gt;0,0,"")</f>
        <v>0</v>
      </c>
      <c r="J636" s="100">
        <f>IF(I636=0,G636,"")</f>
        <v>47200</v>
      </c>
      <c r="K636" s="125" t="str">
        <f>IF(J636&gt;0,"ATRASADO","")</f>
        <v>ATRASADO</v>
      </c>
    </row>
    <row r="637" spans="2:11" s="160" customFormat="1">
      <c r="B637" s="7"/>
      <c r="C637" s="13"/>
      <c r="D637" s="10"/>
      <c r="E637" s="16"/>
      <c r="F637" s="57"/>
      <c r="G637" s="29"/>
      <c r="H637" s="7"/>
      <c r="I637" s="100"/>
      <c r="J637" s="100"/>
      <c r="K637" s="125"/>
    </row>
    <row r="638" spans="2:11" s="160" customFormat="1">
      <c r="B638" s="7">
        <v>44866</v>
      </c>
      <c r="C638" s="13" t="s">
        <v>781</v>
      </c>
      <c r="D638" s="10" t="s">
        <v>893</v>
      </c>
      <c r="E638" s="16" t="s">
        <v>102</v>
      </c>
      <c r="F638" s="57">
        <v>2221</v>
      </c>
      <c r="G638" s="29">
        <v>29500</v>
      </c>
      <c r="H638" s="7">
        <v>44866</v>
      </c>
      <c r="I638" s="100">
        <f>IF(G638&gt;0,0,"")</f>
        <v>0</v>
      </c>
      <c r="J638" s="100">
        <f>IF(I638=0,G638,"")</f>
        <v>29500</v>
      </c>
      <c r="K638" s="125" t="str">
        <f>IF(J638&gt;0,"ATRASADO","")</f>
        <v>ATRASADO</v>
      </c>
    </row>
    <row r="639" spans="2:11" s="168" customFormat="1">
      <c r="B639" s="7"/>
      <c r="C639" s="13"/>
      <c r="D639" s="10"/>
      <c r="E639" s="16"/>
      <c r="F639" s="57"/>
      <c r="G639" s="29"/>
      <c r="H639" s="7"/>
      <c r="I639" s="100"/>
      <c r="J639" s="100"/>
      <c r="K639" s="125"/>
    </row>
    <row r="640" spans="2:11" s="168" customFormat="1">
      <c r="B640" s="7" t="s">
        <v>1178</v>
      </c>
      <c r="C640" s="13" t="s">
        <v>1230</v>
      </c>
      <c r="D640" s="10" t="s">
        <v>1229</v>
      </c>
      <c r="E640" s="16" t="s">
        <v>552</v>
      </c>
      <c r="F640" s="57">
        <v>2311</v>
      </c>
      <c r="G640" s="29">
        <v>3416524.7999999998</v>
      </c>
      <c r="H640" s="7" t="s">
        <v>1178</v>
      </c>
      <c r="I640" s="100">
        <f>IF(G640&gt;0,0,"")</f>
        <v>0</v>
      </c>
      <c r="J640" s="100">
        <f>IF(I640=0,G640,"")</f>
        <v>3416524.7999999998</v>
      </c>
      <c r="K640" s="125" t="str">
        <f>IF(J640&gt;0,"ATRASADO","")</f>
        <v>ATRASADO</v>
      </c>
    </row>
    <row r="641" spans="2:11" s="168" customFormat="1">
      <c r="B641" s="7"/>
      <c r="C641" s="13"/>
      <c r="D641" s="108"/>
      <c r="E641" s="16"/>
      <c r="F641" s="57"/>
      <c r="G641" s="29"/>
      <c r="H641" s="7"/>
      <c r="I641" s="100"/>
      <c r="J641" s="100"/>
      <c r="K641" s="125"/>
    </row>
    <row r="642" spans="2:11" s="168" customFormat="1">
      <c r="B642" s="7" t="s">
        <v>1178</v>
      </c>
      <c r="C642" s="13" t="s">
        <v>757</v>
      </c>
      <c r="D642" s="10" t="s">
        <v>1177</v>
      </c>
      <c r="E642" s="16" t="s">
        <v>1179</v>
      </c>
      <c r="F642" s="57">
        <v>2391</v>
      </c>
      <c r="G642" s="29">
        <v>141741.6</v>
      </c>
      <c r="H642" s="7" t="s">
        <v>1180</v>
      </c>
      <c r="I642" s="100">
        <f>IF(G642&gt;0,0,"")</f>
        <v>0</v>
      </c>
      <c r="J642" s="100">
        <f>IF(I642=0,G642,"")</f>
        <v>141741.6</v>
      </c>
      <c r="K642" s="125" t="s">
        <v>806</v>
      </c>
    </row>
    <row r="643" spans="2:11" s="160" customFormat="1">
      <c r="B643" s="7"/>
      <c r="C643" s="13"/>
      <c r="D643" s="10"/>
      <c r="E643" s="16"/>
      <c r="F643" s="57"/>
      <c r="G643" s="29"/>
      <c r="H643" s="7"/>
      <c r="I643" s="100"/>
      <c r="J643" s="100"/>
      <c r="K643" s="125"/>
    </row>
    <row r="644" spans="2:11" s="160" customFormat="1">
      <c r="B644" s="7">
        <v>44896</v>
      </c>
      <c r="C644" s="13" t="s">
        <v>975</v>
      </c>
      <c r="D644" s="10" t="s">
        <v>901</v>
      </c>
      <c r="E644" s="16" t="s">
        <v>102</v>
      </c>
      <c r="F644" s="57">
        <v>2221</v>
      </c>
      <c r="G644" s="29">
        <v>23600</v>
      </c>
      <c r="H644" s="7">
        <v>44896</v>
      </c>
      <c r="I644" s="100">
        <f>IF(G644&gt;0,0,"")</f>
        <v>0</v>
      </c>
      <c r="J644" s="100">
        <f>IF(I644=0,G644,"")</f>
        <v>23600</v>
      </c>
      <c r="K644" s="125" t="str">
        <f>IF(J644&gt;0,"ATRASADO","")</f>
        <v>ATRASADO</v>
      </c>
    </row>
    <row r="645" spans="2:11" s="161" customFormat="1">
      <c r="B645" s="7">
        <v>44896</v>
      </c>
      <c r="C645" s="13" t="s">
        <v>943</v>
      </c>
      <c r="D645" s="10" t="s">
        <v>901</v>
      </c>
      <c r="E645" s="16" t="s">
        <v>102</v>
      </c>
      <c r="F645" s="57">
        <v>2221</v>
      </c>
      <c r="G645" s="29">
        <v>23600</v>
      </c>
      <c r="H645" s="7">
        <v>44896</v>
      </c>
      <c r="I645" s="100">
        <f>IF(G645&gt;0,0,"")</f>
        <v>0</v>
      </c>
      <c r="J645" s="100">
        <f>IF(I645=0,G645,"")</f>
        <v>23600</v>
      </c>
      <c r="K645" s="125" t="str">
        <f>IF(J645&gt;0,"ATRASADO","")</f>
        <v>ATRASADO</v>
      </c>
    </row>
    <row r="646" spans="2:11" s="168" customFormat="1">
      <c r="B646" s="7"/>
      <c r="C646" s="13"/>
      <c r="D646" s="10"/>
      <c r="E646" s="16"/>
      <c r="F646" s="57"/>
      <c r="G646" s="29"/>
      <c r="H646" s="7"/>
      <c r="I646" s="100"/>
      <c r="J646" s="100"/>
      <c r="K646" s="125"/>
    </row>
    <row r="647" spans="2:11" s="168" customFormat="1">
      <c r="B647" s="7">
        <v>44967</v>
      </c>
      <c r="C647" s="13" t="s">
        <v>762</v>
      </c>
      <c r="D647" s="10" t="s">
        <v>1114</v>
      </c>
      <c r="E647" s="16" t="s">
        <v>102</v>
      </c>
      <c r="F647" s="57">
        <v>2221</v>
      </c>
      <c r="G647" s="29">
        <v>23600</v>
      </c>
      <c r="H647" s="7">
        <v>44967</v>
      </c>
      <c r="I647" s="100">
        <f>IF(G647&gt;0,0,"")</f>
        <v>0</v>
      </c>
      <c r="J647" s="100">
        <f>IF(I647=0,G647,"")</f>
        <v>23600</v>
      </c>
      <c r="K647" s="125" t="str">
        <f>IF(J647&gt;0,"ATRASADO","")</f>
        <v>ATRASADO</v>
      </c>
    </row>
    <row r="648" spans="2:11" s="168" customFormat="1">
      <c r="B648" s="7">
        <v>44958</v>
      </c>
      <c r="C648" s="13" t="s">
        <v>575</v>
      </c>
      <c r="D648" s="10" t="s">
        <v>1114</v>
      </c>
      <c r="E648" s="16" t="s">
        <v>102</v>
      </c>
      <c r="F648" s="57">
        <v>2221</v>
      </c>
      <c r="G648" s="29">
        <v>23600</v>
      </c>
      <c r="H648" s="7">
        <v>44958</v>
      </c>
      <c r="I648" s="100">
        <f>IF(G648&gt;0,0,"")</f>
        <v>0</v>
      </c>
      <c r="J648" s="100">
        <f>IF(I648=0,G648,"")</f>
        <v>23600</v>
      </c>
      <c r="K648" s="125" t="str">
        <f>IF(J648&gt;0,"ATRASADO","")</f>
        <v>ATRASADO</v>
      </c>
    </row>
    <row r="649" spans="2:11" s="142" customFormat="1">
      <c r="B649" s="7"/>
      <c r="C649" s="9"/>
      <c r="D649" s="10"/>
      <c r="E649" s="16"/>
      <c r="F649" s="57"/>
      <c r="G649" s="122"/>
      <c r="H649" s="7"/>
      <c r="I649" s="100"/>
      <c r="J649" s="100"/>
      <c r="K649" s="125"/>
    </row>
    <row r="650" spans="2:11" s="142" customFormat="1">
      <c r="B650" s="7">
        <v>44805</v>
      </c>
      <c r="C650" s="9" t="s">
        <v>928</v>
      </c>
      <c r="D650" s="10" t="s">
        <v>905</v>
      </c>
      <c r="E650" s="16" t="s">
        <v>552</v>
      </c>
      <c r="F650" s="57">
        <v>2311</v>
      </c>
      <c r="G650" s="122">
        <v>522000</v>
      </c>
      <c r="H650" s="7">
        <v>44805</v>
      </c>
      <c r="I650" s="100">
        <f>IF(G650&gt;0,0,"")</f>
        <v>0</v>
      </c>
      <c r="J650" s="100">
        <f>IF(I650=0,G650,"")</f>
        <v>522000</v>
      </c>
      <c r="K650" s="125" t="str">
        <f>IF(J650&gt;0,"ATRASADO","")</f>
        <v>ATRASADO</v>
      </c>
    </row>
    <row r="651" spans="2:11" s="142" customFormat="1">
      <c r="B651" s="7"/>
      <c r="C651" s="9"/>
      <c r="D651" s="10"/>
      <c r="E651" s="16"/>
      <c r="F651" s="57"/>
      <c r="G651" s="122"/>
      <c r="H651" s="7"/>
      <c r="I651" s="100"/>
      <c r="J651" s="100"/>
      <c r="K651" s="125"/>
    </row>
    <row r="652" spans="2:11" s="142" customFormat="1">
      <c r="B652" s="7">
        <v>44935</v>
      </c>
      <c r="C652" s="9" t="s">
        <v>1100</v>
      </c>
      <c r="D652" s="10" t="s">
        <v>886</v>
      </c>
      <c r="E652" s="16" t="s">
        <v>879</v>
      </c>
      <c r="F652" s="57">
        <v>2272</v>
      </c>
      <c r="G652" s="122">
        <v>439999.58</v>
      </c>
      <c r="H652" s="7">
        <v>44935</v>
      </c>
      <c r="I652" s="100">
        <f>IF(G652&gt;0,0,"")</f>
        <v>0</v>
      </c>
      <c r="J652" s="100">
        <f>IF(I652=0,G652,"")</f>
        <v>439999.58</v>
      </c>
      <c r="K652" s="125" t="str">
        <f>IF(J652&gt;0,"ATRASADO","")</f>
        <v>ATRASADO</v>
      </c>
    </row>
    <row r="653" spans="2:11" s="168" customFormat="1">
      <c r="B653" s="7" t="s">
        <v>1083</v>
      </c>
      <c r="C653" s="9" t="s">
        <v>1098</v>
      </c>
      <c r="D653" s="10" t="s">
        <v>886</v>
      </c>
      <c r="E653" s="16" t="s">
        <v>1099</v>
      </c>
      <c r="F653" s="57">
        <v>2611</v>
      </c>
      <c r="G653" s="122">
        <v>147726.56</v>
      </c>
      <c r="H653" s="7" t="s">
        <v>1083</v>
      </c>
      <c r="I653" s="100">
        <f>IF(G653&gt;0,0,"")</f>
        <v>0</v>
      </c>
      <c r="J653" s="100">
        <f>IF(I653=0,G653,"")</f>
        <v>147726.56</v>
      </c>
      <c r="K653" s="125" t="str">
        <f>IF(J653&gt;0,"ATRASADO","")</f>
        <v>ATRASADO</v>
      </c>
    </row>
    <row r="654" spans="2:11" s="168" customFormat="1">
      <c r="B654" s="7">
        <v>44966</v>
      </c>
      <c r="C654" s="9" t="s">
        <v>1181</v>
      </c>
      <c r="D654" s="10" t="s">
        <v>886</v>
      </c>
      <c r="E654" s="16" t="s">
        <v>1182</v>
      </c>
      <c r="F654" s="57">
        <v>2253</v>
      </c>
      <c r="G654" s="122">
        <v>439999.57999999996</v>
      </c>
      <c r="H654" s="7">
        <v>44966</v>
      </c>
      <c r="I654" s="100">
        <f>IF(G654&gt;0,0,"")</f>
        <v>0</v>
      </c>
      <c r="J654" s="100">
        <f>IF(I654=0,G654,"")</f>
        <v>439999.57999999996</v>
      </c>
      <c r="K654" s="125" t="str">
        <f>IF(J654&gt;0,"ATRASADO","")</f>
        <v>ATRASADO</v>
      </c>
    </row>
    <row r="655" spans="2:11" s="165" customFormat="1">
      <c r="B655" s="7"/>
      <c r="C655" s="9"/>
      <c r="D655" s="10"/>
      <c r="E655" s="16"/>
      <c r="F655" s="57"/>
      <c r="G655" s="122"/>
      <c r="H655" s="7"/>
      <c r="I655" s="100"/>
      <c r="J655" s="100"/>
      <c r="K655" s="125"/>
    </row>
    <row r="656" spans="2:11" s="165" customFormat="1">
      <c r="B656" s="7">
        <v>44929</v>
      </c>
      <c r="C656" s="9" t="s">
        <v>939</v>
      </c>
      <c r="D656" s="10" t="s">
        <v>1034</v>
      </c>
      <c r="E656" s="16" t="s">
        <v>452</v>
      </c>
      <c r="F656" s="57">
        <v>2221</v>
      </c>
      <c r="G656" s="122">
        <v>23600</v>
      </c>
      <c r="H656" s="7">
        <v>44564</v>
      </c>
      <c r="I656" s="100">
        <f>IF(G656&gt;0,0,"")</f>
        <v>0</v>
      </c>
      <c r="J656" s="100">
        <f>IF(I656=0,G656,"")</f>
        <v>23600</v>
      </c>
      <c r="K656" s="125" t="str">
        <f>IF(J656&gt;0,"ATRASADO","")</f>
        <v>ATRASADO</v>
      </c>
    </row>
    <row r="657" spans="2:11" s="168" customFormat="1">
      <c r="B657" s="7">
        <v>44958</v>
      </c>
      <c r="C657" s="9" t="s">
        <v>1183</v>
      </c>
      <c r="D657" s="10" t="s">
        <v>1034</v>
      </c>
      <c r="E657" s="16" t="s">
        <v>452</v>
      </c>
      <c r="F657" s="57">
        <v>2221</v>
      </c>
      <c r="G657" s="122">
        <v>23600</v>
      </c>
      <c r="H657" s="7">
        <v>44958</v>
      </c>
      <c r="I657" s="100">
        <f>IF(G657&gt;0,0,"")</f>
        <v>0</v>
      </c>
      <c r="J657" s="100">
        <f>IF(I657=0,G657,"")</f>
        <v>23600</v>
      </c>
      <c r="K657" s="125" t="str">
        <f>IF(J657&gt;0,"ATRASADO","")</f>
        <v>ATRASADO</v>
      </c>
    </row>
    <row r="658" spans="2:11" s="168" customFormat="1">
      <c r="B658" s="7"/>
      <c r="C658" s="9"/>
      <c r="D658" s="10"/>
      <c r="E658" s="16"/>
      <c r="F658" s="57"/>
      <c r="G658" s="122"/>
      <c r="H658" s="7"/>
      <c r="I658" s="100"/>
      <c r="J658" s="100"/>
      <c r="K658" s="125"/>
    </row>
    <row r="659" spans="2:11" s="168" customFormat="1">
      <c r="B659" s="7">
        <v>44958</v>
      </c>
      <c r="C659" s="9" t="s">
        <v>788</v>
      </c>
      <c r="D659" s="10" t="s">
        <v>1115</v>
      </c>
      <c r="E659" s="16" t="s">
        <v>452</v>
      </c>
      <c r="F659" s="57">
        <v>2221</v>
      </c>
      <c r="G659" s="122">
        <v>29500</v>
      </c>
      <c r="H659" s="7">
        <v>44958</v>
      </c>
      <c r="I659" s="100">
        <f>IF(G659&gt;0,0,"")</f>
        <v>0</v>
      </c>
      <c r="J659" s="100">
        <f>IF(I659=0,G659,"")</f>
        <v>29500</v>
      </c>
      <c r="K659" s="125" t="str">
        <f>IF(J659&gt;0,"ATRASADO","")</f>
        <v>ATRASADO</v>
      </c>
    </row>
    <row r="660" spans="2:11" s="168" customFormat="1">
      <c r="B660" s="7">
        <v>44958</v>
      </c>
      <c r="C660" s="9" t="s">
        <v>574</v>
      </c>
      <c r="D660" s="10" t="s">
        <v>1115</v>
      </c>
      <c r="E660" s="16" t="s">
        <v>452</v>
      </c>
      <c r="F660" s="57">
        <v>2221</v>
      </c>
      <c r="G660" s="122">
        <v>29500</v>
      </c>
      <c r="H660" s="7">
        <v>44958</v>
      </c>
      <c r="I660" s="100">
        <f>IF(G660&gt;0,0,"")</f>
        <v>0</v>
      </c>
      <c r="J660" s="100">
        <f>IF(I660=0,G660,"")</f>
        <v>29500</v>
      </c>
      <c r="K660" s="125" t="str">
        <f>IF(J660&gt;0,"ATRASADO","")</f>
        <v>ATRASADO</v>
      </c>
    </row>
    <row r="661" spans="2:11" s="160" customFormat="1">
      <c r="B661" s="7"/>
      <c r="C661" s="9"/>
      <c r="D661" s="108"/>
      <c r="E661" s="16"/>
      <c r="F661" s="57"/>
      <c r="G661" s="122"/>
      <c r="H661" s="7"/>
      <c r="I661" s="100"/>
      <c r="J661" s="100"/>
      <c r="K661" s="125"/>
    </row>
    <row r="662" spans="2:11" s="160" customFormat="1">
      <c r="B662" s="7">
        <v>44896</v>
      </c>
      <c r="C662" s="9" t="s">
        <v>934</v>
      </c>
      <c r="D662" s="108" t="s">
        <v>890</v>
      </c>
      <c r="E662" s="16" t="s">
        <v>452</v>
      </c>
      <c r="F662" s="57">
        <v>2221</v>
      </c>
      <c r="G662" s="122">
        <v>23600</v>
      </c>
      <c r="H662" s="7">
        <v>44896</v>
      </c>
      <c r="I662" s="100">
        <f>IF(G662&gt;0,0,"")</f>
        <v>0</v>
      </c>
      <c r="J662" s="100">
        <f>IF(I662=0,G662,"")</f>
        <v>23600</v>
      </c>
      <c r="K662" s="125" t="str">
        <f>IF(J662&gt;0,"ATRASADO","")</f>
        <v>ATRASADO</v>
      </c>
    </row>
    <row r="663" spans="2:11" s="160" customFormat="1">
      <c r="B663" s="7">
        <v>44896</v>
      </c>
      <c r="C663" s="9" t="s">
        <v>976</v>
      </c>
      <c r="D663" s="108" t="s">
        <v>890</v>
      </c>
      <c r="E663" s="16" t="s">
        <v>452</v>
      </c>
      <c r="F663" s="57">
        <v>2221</v>
      </c>
      <c r="G663" s="122">
        <v>23600</v>
      </c>
      <c r="H663" s="7">
        <v>44896</v>
      </c>
      <c r="I663" s="100">
        <f>IF(G663&gt;0,0,"")</f>
        <v>0</v>
      </c>
      <c r="J663" s="100">
        <f>IF(I663=0,G663,"")</f>
        <v>23600</v>
      </c>
      <c r="K663" s="125" t="str">
        <f>IF(J663&gt;0,"ATRASADO","")</f>
        <v>ATRASADO</v>
      </c>
    </row>
    <row r="664" spans="2:11" s="168" customFormat="1">
      <c r="B664" s="7"/>
      <c r="C664" s="9"/>
      <c r="D664" s="108"/>
      <c r="E664" s="16"/>
      <c r="F664" s="57"/>
      <c r="G664" s="122"/>
      <c r="H664" s="7"/>
      <c r="I664" s="100"/>
      <c r="J664" s="100"/>
      <c r="K664" s="125"/>
    </row>
    <row r="665" spans="2:11" s="168" customFormat="1">
      <c r="B665" s="7" t="s">
        <v>1124</v>
      </c>
      <c r="C665" s="9" t="s">
        <v>768</v>
      </c>
      <c r="D665" s="108" t="s">
        <v>1118</v>
      </c>
      <c r="E665" s="16" t="s">
        <v>1184</v>
      </c>
      <c r="F665" s="57">
        <v>2412</v>
      </c>
      <c r="G665" s="122">
        <v>60000</v>
      </c>
      <c r="H665" s="7" t="s">
        <v>1124</v>
      </c>
      <c r="I665" s="100">
        <f>IF(G665&gt;0,0,"")</f>
        <v>0</v>
      </c>
      <c r="J665" s="100">
        <f>IF(I665=0,G665,"")</f>
        <v>60000</v>
      </c>
      <c r="K665" s="125" t="str">
        <f>IF(J665&gt;0,"ATRASADO","")</f>
        <v>ATRASADO</v>
      </c>
    </row>
    <row r="666" spans="2:11" s="126" customFormat="1">
      <c r="B666" s="104"/>
      <c r="C666" s="120"/>
      <c r="D666" s="10"/>
      <c r="E666" s="16"/>
      <c r="F666" s="120"/>
      <c r="G666" s="100"/>
      <c r="H666" s="70"/>
      <c r="I666" s="100"/>
      <c r="J666" s="100"/>
      <c r="K666" s="125"/>
    </row>
    <row r="667" spans="2:11" s="65" customFormat="1">
      <c r="B667" s="7">
        <v>43257</v>
      </c>
      <c r="C667" s="14" t="s">
        <v>575</v>
      </c>
      <c r="D667" s="10" t="s">
        <v>627</v>
      </c>
      <c r="E667" s="16" t="s">
        <v>628</v>
      </c>
      <c r="F667" s="57">
        <v>2272</v>
      </c>
      <c r="G667" s="29">
        <v>74340</v>
      </c>
      <c r="H667" s="7">
        <v>43257</v>
      </c>
      <c r="I667" s="100">
        <f>IF(G667&gt;0,0,"")</f>
        <v>0</v>
      </c>
      <c r="J667" s="100">
        <f>IF(I667=0,G667,"")</f>
        <v>74340</v>
      </c>
      <c r="K667" s="125" t="str">
        <f>IF(J667&gt;0,"ATRASADO","")</f>
        <v>ATRASADO</v>
      </c>
    </row>
    <row r="668" spans="2:11" s="165" customFormat="1">
      <c r="B668" s="7"/>
      <c r="C668" s="14"/>
      <c r="D668" s="10"/>
      <c r="E668" s="16"/>
      <c r="F668" s="57"/>
      <c r="G668" s="29"/>
      <c r="H668" s="7"/>
      <c r="I668" s="100"/>
      <c r="J668" s="100"/>
      <c r="K668" s="125"/>
    </row>
    <row r="669" spans="2:11" s="165" customFormat="1">
      <c r="B669" s="7">
        <v>44958</v>
      </c>
      <c r="C669" s="14" t="s">
        <v>781</v>
      </c>
      <c r="D669" s="10" t="s">
        <v>1029</v>
      </c>
      <c r="E669" s="16" t="s">
        <v>552</v>
      </c>
      <c r="F669" s="57">
        <v>2311</v>
      </c>
      <c r="G669" s="29">
        <v>559843.83999999997</v>
      </c>
      <c r="H669" s="7">
        <v>44958</v>
      </c>
      <c r="I669" s="100">
        <f>IF(G669&gt;0,0,"")</f>
        <v>0</v>
      </c>
      <c r="J669" s="100">
        <f>IF(I669=0,G669,"")</f>
        <v>559843.83999999997</v>
      </c>
      <c r="K669" s="125" t="str">
        <f>IF(J669&gt;0,"ATRASADO","")</f>
        <v>ATRASADO</v>
      </c>
    </row>
    <row r="670" spans="2:11" s="165" customFormat="1">
      <c r="B670" s="7"/>
      <c r="C670" s="14"/>
      <c r="D670" s="10"/>
      <c r="E670" s="16"/>
      <c r="F670" s="57"/>
      <c r="G670" s="29"/>
      <c r="H670" s="7"/>
      <c r="I670" s="100"/>
      <c r="J670" s="100"/>
      <c r="K670" s="125"/>
    </row>
    <row r="671" spans="2:11" s="165" customFormat="1">
      <c r="B671" s="7">
        <v>44929</v>
      </c>
      <c r="C671" s="14" t="s">
        <v>758</v>
      </c>
      <c r="D671" s="10" t="s">
        <v>1032</v>
      </c>
      <c r="E671" s="16" t="s">
        <v>452</v>
      </c>
      <c r="F671" s="57">
        <v>2221</v>
      </c>
      <c r="G671" s="29">
        <v>70800</v>
      </c>
      <c r="H671" s="7">
        <v>44929</v>
      </c>
      <c r="I671" s="100">
        <f>IF(G671&gt;0,0,"")</f>
        <v>0</v>
      </c>
      <c r="J671" s="100">
        <f>IF(I671=0,G671,"")</f>
        <v>70800</v>
      </c>
      <c r="K671" s="125" t="str">
        <f>IF(J671&gt;0,"ATRASADO","")</f>
        <v>ATRASADO</v>
      </c>
    </row>
    <row r="672" spans="2:11" s="165" customFormat="1">
      <c r="B672" s="7">
        <v>44929</v>
      </c>
      <c r="C672" s="14" t="s">
        <v>992</v>
      </c>
      <c r="D672" s="10" t="s">
        <v>1032</v>
      </c>
      <c r="E672" s="16" t="s">
        <v>452</v>
      </c>
      <c r="F672" s="57">
        <v>2221</v>
      </c>
      <c r="G672" s="29">
        <v>70800</v>
      </c>
      <c r="H672" s="7">
        <v>44929</v>
      </c>
      <c r="I672" s="100">
        <f>IF(G672&gt;0,0,"")</f>
        <v>0</v>
      </c>
      <c r="J672" s="100">
        <f>IF(I672=0,G672,"")</f>
        <v>70800</v>
      </c>
      <c r="K672" s="125" t="str">
        <f>IF(J672&gt;0,"ATRASADO","")</f>
        <v>ATRASADO</v>
      </c>
    </row>
    <row r="673" spans="2:11" s="165" customFormat="1">
      <c r="B673" s="7">
        <v>44929</v>
      </c>
      <c r="C673" s="14" t="s">
        <v>993</v>
      </c>
      <c r="D673" s="10" t="s">
        <v>1032</v>
      </c>
      <c r="E673" s="16" t="s">
        <v>452</v>
      </c>
      <c r="F673" s="57">
        <v>2221</v>
      </c>
      <c r="G673" s="29">
        <v>70800</v>
      </c>
      <c r="H673" s="7">
        <v>44929</v>
      </c>
      <c r="I673" s="100">
        <f>IF(G673&gt;0,0,"")</f>
        <v>0</v>
      </c>
      <c r="J673" s="100">
        <f>IF(I673=0,G673,"")</f>
        <v>70800</v>
      </c>
      <c r="K673" s="125" t="str">
        <f>IF(J673&gt;0,"ATRASADO","")</f>
        <v>ATRASADO</v>
      </c>
    </row>
    <row r="674" spans="2:11" s="157" customFormat="1">
      <c r="B674" s="7"/>
      <c r="C674" s="14"/>
      <c r="D674" s="10"/>
      <c r="E674" s="16"/>
      <c r="F674" s="57"/>
      <c r="G674" s="29"/>
      <c r="H674" s="7"/>
      <c r="I674" s="100"/>
      <c r="J674" s="100"/>
      <c r="K674" s="125"/>
    </row>
    <row r="675" spans="2:11" s="157" customFormat="1">
      <c r="B675" s="7">
        <v>44898</v>
      </c>
      <c r="C675" s="14" t="s">
        <v>772</v>
      </c>
      <c r="D675" s="10" t="s">
        <v>911</v>
      </c>
      <c r="E675" s="16" t="s">
        <v>452</v>
      </c>
      <c r="F675" s="57">
        <v>2221</v>
      </c>
      <c r="G675" s="29">
        <v>47200</v>
      </c>
      <c r="H675" s="7">
        <v>44898</v>
      </c>
      <c r="I675" s="100">
        <f>IF(G675&gt;0,0,"")</f>
        <v>0</v>
      </c>
      <c r="J675" s="100">
        <f>IF(I675=0,G675,"")</f>
        <v>47200</v>
      </c>
      <c r="K675" s="125" t="str">
        <f>IF(J675&gt;0,"ATRASADO","")</f>
        <v>ATRASADO</v>
      </c>
    </row>
    <row r="676" spans="2:11" s="157" customFormat="1">
      <c r="B676" s="7">
        <v>44929</v>
      </c>
      <c r="C676" s="14" t="s">
        <v>773</v>
      </c>
      <c r="D676" s="10" t="s">
        <v>911</v>
      </c>
      <c r="E676" s="16" t="s">
        <v>452</v>
      </c>
      <c r="F676" s="57">
        <v>2221</v>
      </c>
      <c r="G676" s="29">
        <v>47200</v>
      </c>
      <c r="H676" s="7">
        <v>44929</v>
      </c>
      <c r="I676" s="100">
        <f>IF(G676&gt;0,0,"")</f>
        <v>0</v>
      </c>
      <c r="J676" s="100">
        <f>IF(I676=0,G676,"")</f>
        <v>47200</v>
      </c>
      <c r="K676" s="125" t="str">
        <f>IF(J676&gt;0,"ATRASADO","")</f>
        <v>ATRASADO</v>
      </c>
    </row>
    <row r="677" spans="2:11" s="157" customFormat="1">
      <c r="B677" s="7">
        <v>44901</v>
      </c>
      <c r="C677" s="14" t="s">
        <v>774</v>
      </c>
      <c r="D677" s="10" t="s">
        <v>911</v>
      </c>
      <c r="E677" s="16" t="s">
        <v>452</v>
      </c>
      <c r="F677" s="57">
        <v>2221</v>
      </c>
      <c r="G677" s="29">
        <v>47200</v>
      </c>
      <c r="H677" s="7">
        <v>44901</v>
      </c>
      <c r="I677" s="100">
        <f>IF(G677&gt;0,0,"")</f>
        <v>0</v>
      </c>
      <c r="J677" s="100">
        <f>IF(I677=0,G677,"")</f>
        <v>47200</v>
      </c>
      <c r="K677" s="125" t="str">
        <f>IF(J677&gt;0,"ATRASADO","")</f>
        <v>ATRASADO</v>
      </c>
    </row>
    <row r="678" spans="2:11" s="139" customFormat="1">
      <c r="B678" s="7"/>
      <c r="C678" s="14"/>
      <c r="D678" s="10"/>
      <c r="E678" s="16"/>
      <c r="F678" s="57"/>
      <c r="G678" s="29"/>
      <c r="H678" s="7"/>
      <c r="I678" s="100"/>
      <c r="J678" s="100"/>
      <c r="K678" s="125"/>
    </row>
    <row r="679" spans="2:11" s="160" customFormat="1">
      <c r="B679" s="7">
        <v>44897</v>
      </c>
      <c r="C679" s="14" t="s">
        <v>977</v>
      </c>
      <c r="D679" s="10" t="s">
        <v>868</v>
      </c>
      <c r="E679" s="16" t="s">
        <v>452</v>
      </c>
      <c r="F679" s="57">
        <v>2221</v>
      </c>
      <c r="G679" s="29">
        <v>29500</v>
      </c>
      <c r="H679" s="7">
        <v>44897</v>
      </c>
      <c r="I679" s="100">
        <f>IF(G679&gt;0,0,"")</f>
        <v>0</v>
      </c>
      <c r="J679" s="100">
        <f>IF(I679=0,G679,"")</f>
        <v>29500</v>
      </c>
      <c r="K679" s="125" t="str">
        <f>IF(J679&gt;0,"ATRASADO","")</f>
        <v>ATRASADO</v>
      </c>
    </row>
    <row r="680" spans="2:11" s="139" customFormat="1">
      <c r="B680" s="7"/>
      <c r="C680" s="14"/>
      <c r="D680" s="10"/>
      <c r="E680" s="16"/>
      <c r="F680" s="57"/>
      <c r="G680" s="29"/>
      <c r="H680" s="7"/>
      <c r="I680" s="100"/>
      <c r="J680" s="100"/>
      <c r="K680" s="125"/>
    </row>
    <row r="681" spans="2:11" s="161" customFormat="1">
      <c r="B681" s="7">
        <v>44935</v>
      </c>
      <c r="C681" s="14" t="s">
        <v>1063</v>
      </c>
      <c r="D681" s="10" t="s">
        <v>955</v>
      </c>
      <c r="E681" s="16" t="s">
        <v>552</v>
      </c>
      <c r="F681" s="57">
        <v>2311</v>
      </c>
      <c r="G681" s="29">
        <v>1733333.3</v>
      </c>
      <c r="H681" s="7">
        <v>44935</v>
      </c>
      <c r="I681" s="100">
        <f>IF(G681&gt;0,0,"")</f>
        <v>0</v>
      </c>
      <c r="J681" s="100">
        <f>IF(I681=0,G681,"")</f>
        <v>1733333.3</v>
      </c>
      <c r="K681" s="125" t="str">
        <f>IF(J681&gt;0,"ATRASADO","")</f>
        <v>ATRASADO</v>
      </c>
    </row>
    <row r="682" spans="2:11" s="161" customFormat="1">
      <c r="B682" s="7"/>
      <c r="C682" s="14"/>
      <c r="D682" s="10"/>
      <c r="E682" s="16"/>
      <c r="F682" s="57"/>
      <c r="G682" s="29"/>
      <c r="H682" s="7"/>
      <c r="I682" s="100"/>
      <c r="J682" s="100"/>
      <c r="K682" s="125"/>
    </row>
    <row r="683" spans="2:11" s="142" customFormat="1">
      <c r="B683" s="7">
        <v>44929</v>
      </c>
      <c r="C683" s="14" t="s">
        <v>781</v>
      </c>
      <c r="D683" s="10" t="s">
        <v>874</v>
      </c>
      <c r="E683" s="16" t="s">
        <v>452</v>
      </c>
      <c r="F683" s="57">
        <v>2221</v>
      </c>
      <c r="G683" s="29">
        <v>23600</v>
      </c>
      <c r="H683" s="7">
        <v>44929</v>
      </c>
      <c r="I683" s="100">
        <f>IF(G683&gt;0,0,"")</f>
        <v>0</v>
      </c>
      <c r="J683" s="100">
        <f>IF(I683=0,G683,"")</f>
        <v>23600</v>
      </c>
      <c r="K683" s="125" t="str">
        <f>IF(J683&gt;0,"ATRASADO","")</f>
        <v>ATRASADO</v>
      </c>
    </row>
    <row r="684" spans="2:11" s="168" customFormat="1">
      <c r="B684" s="7">
        <v>44958</v>
      </c>
      <c r="C684" s="14" t="s">
        <v>972</v>
      </c>
      <c r="D684" s="10" t="s">
        <v>874</v>
      </c>
      <c r="E684" s="16" t="s">
        <v>452</v>
      </c>
      <c r="F684" s="57">
        <v>2221</v>
      </c>
      <c r="G684" s="29">
        <v>23600</v>
      </c>
      <c r="H684" s="7">
        <v>44958</v>
      </c>
      <c r="I684" s="100">
        <f>IF(G684&gt;0,0,"")</f>
        <v>0</v>
      </c>
      <c r="J684" s="100">
        <f>IF(I684=0,G684,"")</f>
        <v>23600</v>
      </c>
      <c r="K684" s="125" t="str">
        <f>IF(J684&gt;0,"ATRASADO","")</f>
        <v>ATRASADO</v>
      </c>
    </row>
    <row r="685" spans="2:11" s="168" customFormat="1">
      <c r="B685" s="7">
        <v>44963</v>
      </c>
      <c r="C685" s="14" t="s">
        <v>908</v>
      </c>
      <c r="D685" s="10" t="s">
        <v>874</v>
      </c>
      <c r="E685" s="16" t="s">
        <v>452</v>
      </c>
      <c r="F685" s="57">
        <v>2221</v>
      </c>
      <c r="G685" s="29">
        <v>23600</v>
      </c>
      <c r="H685" s="7">
        <v>44963</v>
      </c>
      <c r="I685" s="100">
        <f>IF(G685&gt;0,0,"")</f>
        <v>0</v>
      </c>
      <c r="J685" s="100">
        <f>IF(I685=0,G685,"")</f>
        <v>23600</v>
      </c>
      <c r="K685" s="125" t="str">
        <f>IF(J685&gt;0,"ATRASADO","")</f>
        <v>ATRASADO</v>
      </c>
    </row>
    <row r="686" spans="2:11" s="161" customFormat="1">
      <c r="B686" s="7"/>
      <c r="C686" s="14"/>
      <c r="D686" s="10"/>
      <c r="E686" s="16"/>
      <c r="F686" s="57"/>
      <c r="G686" s="29"/>
      <c r="H686" s="7"/>
      <c r="I686" s="100"/>
      <c r="J686" s="100"/>
      <c r="K686" s="125"/>
    </row>
    <row r="687" spans="2:11" s="161" customFormat="1">
      <c r="B687" s="7">
        <v>44896</v>
      </c>
      <c r="C687" s="14" t="s">
        <v>934</v>
      </c>
      <c r="D687" s="10" t="s">
        <v>851</v>
      </c>
      <c r="E687" s="16" t="s">
        <v>452</v>
      </c>
      <c r="F687" s="57">
        <v>2221</v>
      </c>
      <c r="G687" s="29">
        <v>59000</v>
      </c>
      <c r="H687" s="7">
        <v>44896</v>
      </c>
      <c r="I687" s="100">
        <f>IF(G687&gt;0,0,"")</f>
        <v>0</v>
      </c>
      <c r="J687" s="100">
        <f>IF(I687=0,G687,"")</f>
        <v>59000</v>
      </c>
      <c r="K687" s="125" t="str">
        <f>IF(J687&gt;0,"ATRASADO","")</f>
        <v>ATRASADO</v>
      </c>
    </row>
    <row r="688" spans="2:11" s="161" customFormat="1">
      <c r="B688" s="7">
        <v>44896</v>
      </c>
      <c r="C688" s="14" t="s">
        <v>979</v>
      </c>
      <c r="D688" s="10" t="s">
        <v>851</v>
      </c>
      <c r="E688" s="16" t="s">
        <v>452</v>
      </c>
      <c r="F688" s="57">
        <v>2221</v>
      </c>
      <c r="G688" s="29">
        <v>59000</v>
      </c>
      <c r="H688" s="7">
        <v>44896</v>
      </c>
      <c r="I688" s="100">
        <f>IF(G688&gt;0,0,"")</f>
        <v>0</v>
      </c>
      <c r="J688" s="100">
        <f>IF(I688=0,G688,"")</f>
        <v>59000</v>
      </c>
      <c r="K688" s="125" t="str">
        <f>IF(J688&gt;0,"ATRASADO","")</f>
        <v>ATRASADO</v>
      </c>
    </row>
    <row r="689" spans="2:11" s="165" customFormat="1">
      <c r="B689" s="7"/>
      <c r="C689" s="14"/>
      <c r="D689" s="10"/>
      <c r="E689" s="16"/>
      <c r="F689" s="57"/>
      <c r="G689" s="29"/>
      <c r="H689" s="7"/>
      <c r="I689" s="100"/>
      <c r="J689" s="100"/>
      <c r="K689" s="125"/>
    </row>
    <row r="690" spans="2:11" s="165" customFormat="1">
      <c r="B690" s="7">
        <v>44929</v>
      </c>
      <c r="C690" s="14" t="s">
        <v>1064</v>
      </c>
      <c r="D690" s="10" t="s">
        <v>1030</v>
      </c>
      <c r="E690" s="16" t="s">
        <v>552</v>
      </c>
      <c r="F690" s="57">
        <v>2311</v>
      </c>
      <c r="G690" s="29">
        <v>13110041.01</v>
      </c>
      <c r="H690" s="7">
        <v>44929</v>
      </c>
      <c r="I690" s="100">
        <f>IF(G690&gt;0,0,"")</f>
        <v>0</v>
      </c>
      <c r="J690" s="100">
        <f>IF(I690=0,G690,"")</f>
        <v>13110041.01</v>
      </c>
      <c r="K690" s="125" t="str">
        <f>IF(J690&gt;0,"ATRASADO","")</f>
        <v>ATRASADO</v>
      </c>
    </row>
    <row r="691" spans="2:11" s="168" customFormat="1">
      <c r="B691" s="7">
        <v>44958</v>
      </c>
      <c r="C691" s="14" t="s">
        <v>1185</v>
      </c>
      <c r="D691" s="10" t="s">
        <v>1030</v>
      </c>
      <c r="E691" s="16" t="s">
        <v>552</v>
      </c>
      <c r="F691" s="57">
        <v>2311</v>
      </c>
      <c r="G691" s="29">
        <v>11173208.99</v>
      </c>
      <c r="H691" s="7">
        <v>44958</v>
      </c>
      <c r="I691" s="100">
        <f>IF(G691&gt;0,0,"")</f>
        <v>0</v>
      </c>
      <c r="J691" s="100">
        <f>IF(I691=0,G691,"")</f>
        <v>11173208.99</v>
      </c>
      <c r="K691" s="125" t="str">
        <f>IF(J691&gt;0,"ATRASADO","")</f>
        <v>ATRASADO</v>
      </c>
    </row>
    <row r="692" spans="2:11" s="160" customFormat="1">
      <c r="B692" s="7"/>
      <c r="C692" s="14"/>
      <c r="D692" s="10"/>
      <c r="E692" s="16"/>
      <c r="F692" s="57"/>
      <c r="G692" s="29"/>
      <c r="H692" s="7"/>
      <c r="I692" s="100"/>
      <c r="J692" s="100"/>
      <c r="K692" s="125"/>
    </row>
    <row r="693" spans="2:11" s="160" customFormat="1">
      <c r="B693" s="7">
        <v>44866</v>
      </c>
      <c r="C693" s="14" t="s">
        <v>936</v>
      </c>
      <c r="D693" s="10" t="s">
        <v>852</v>
      </c>
      <c r="E693" s="16" t="s">
        <v>452</v>
      </c>
      <c r="F693" s="57">
        <v>2221</v>
      </c>
      <c r="G693" s="29">
        <v>29500</v>
      </c>
      <c r="H693" s="7">
        <v>44866</v>
      </c>
      <c r="I693" s="100">
        <f>IF(G693&gt;0,0,"")</f>
        <v>0</v>
      </c>
      <c r="J693" s="100">
        <f>IF(I693=0,G693,"")</f>
        <v>29500</v>
      </c>
      <c r="K693" s="125" t="str">
        <f>IF(J693&gt;0,"ATRASADO","")</f>
        <v>ATRASADO</v>
      </c>
    </row>
    <row r="694" spans="2:11" s="160" customFormat="1">
      <c r="B694" s="7">
        <v>44867</v>
      </c>
      <c r="C694" s="14" t="s">
        <v>906</v>
      </c>
      <c r="D694" s="10" t="s">
        <v>852</v>
      </c>
      <c r="E694" s="16" t="s">
        <v>452</v>
      </c>
      <c r="F694" s="57">
        <v>2221</v>
      </c>
      <c r="G694" s="29">
        <v>29500</v>
      </c>
      <c r="H694" s="7">
        <v>44867</v>
      </c>
      <c r="I694" s="100">
        <f>IF(G694&gt;0,0,"")</f>
        <v>0</v>
      </c>
      <c r="J694" s="100">
        <f>IF(I694=0,G694,"")</f>
        <v>29500</v>
      </c>
      <c r="K694" s="125" t="str">
        <f>IF(J694&gt;0,"ATRASADO","")</f>
        <v>ATRASADO</v>
      </c>
    </row>
    <row r="695" spans="2:11" s="165" customFormat="1">
      <c r="B695" s="7"/>
      <c r="C695" s="14"/>
      <c r="D695" s="10"/>
      <c r="E695" s="16"/>
      <c r="F695" s="57"/>
      <c r="G695" s="29"/>
      <c r="H695" s="7"/>
      <c r="I695" s="100"/>
      <c r="J695" s="100"/>
      <c r="K695" s="125"/>
    </row>
    <row r="696" spans="2:11" s="165" customFormat="1">
      <c r="B696" s="7" t="s">
        <v>1066</v>
      </c>
      <c r="C696" s="14" t="s">
        <v>1067</v>
      </c>
      <c r="D696" s="10" t="s">
        <v>1065</v>
      </c>
      <c r="E696" s="16" t="s">
        <v>452</v>
      </c>
      <c r="F696" s="57">
        <v>2221</v>
      </c>
      <c r="G696" s="29">
        <v>93946.880000000005</v>
      </c>
      <c r="H696" s="7" t="s">
        <v>1066</v>
      </c>
      <c r="I696" s="100">
        <f>IF(G696&gt;0,0,"")</f>
        <v>0</v>
      </c>
      <c r="J696" s="100">
        <f>IF(I696=0,G696,"")</f>
        <v>93946.880000000005</v>
      </c>
      <c r="K696" s="125" t="str">
        <f>IF(J696&gt;0,"ATRASADO","")</f>
        <v>ATRASADO</v>
      </c>
    </row>
    <row r="697" spans="2:11" s="168" customFormat="1">
      <c r="B697" s="7"/>
      <c r="C697" s="14"/>
      <c r="D697" s="10"/>
      <c r="E697" s="16"/>
      <c r="F697" s="57"/>
      <c r="G697" s="29"/>
      <c r="H697" s="7"/>
      <c r="I697" s="100"/>
      <c r="J697" s="100"/>
      <c r="K697" s="125"/>
    </row>
    <row r="698" spans="2:11" s="168" customFormat="1">
      <c r="B698" s="7">
        <v>44958</v>
      </c>
      <c r="C698" s="14" t="s">
        <v>1186</v>
      </c>
      <c r="D698" s="10" t="s">
        <v>1108</v>
      </c>
      <c r="E698" s="16" t="s">
        <v>1179</v>
      </c>
      <c r="F698" s="57">
        <v>2391</v>
      </c>
      <c r="G698" s="29">
        <v>330916.40000000002</v>
      </c>
      <c r="H698" s="7">
        <v>44958</v>
      </c>
      <c r="I698" s="100">
        <f>IF(G698&gt;0,0,"")</f>
        <v>0</v>
      </c>
      <c r="J698" s="100">
        <f>IF(I698=0,G698,"")</f>
        <v>330916.40000000002</v>
      </c>
      <c r="K698" s="125" t="str">
        <f>IF(J698&gt;0,"ATRASADO","")</f>
        <v>ATRASADO</v>
      </c>
    </row>
    <row r="699" spans="2:11" s="124" customFormat="1">
      <c r="B699" s="7"/>
      <c r="C699" s="13"/>
      <c r="D699" s="10"/>
      <c r="E699" s="16"/>
      <c r="F699" s="57"/>
      <c r="G699" s="29"/>
      <c r="H699" s="7"/>
      <c r="I699" s="100"/>
      <c r="J699" s="100"/>
      <c r="K699" s="125"/>
    </row>
    <row r="700" spans="2:11" s="90" customFormat="1">
      <c r="B700" s="7">
        <v>43525</v>
      </c>
      <c r="C700" s="14" t="s">
        <v>647</v>
      </c>
      <c r="D700" s="10" t="s">
        <v>707</v>
      </c>
      <c r="E700" s="16" t="s">
        <v>552</v>
      </c>
      <c r="F700" s="57">
        <v>2311</v>
      </c>
      <c r="G700" s="29">
        <v>144081.85999999999</v>
      </c>
      <c r="H700" s="7">
        <v>43525</v>
      </c>
      <c r="I700" s="100">
        <f>IF(G700&gt;0,0,"")</f>
        <v>0</v>
      </c>
      <c r="J700" s="100">
        <f>IF(I700=0,G700,"")</f>
        <v>144081.85999999999</v>
      </c>
      <c r="K700" s="125" t="str">
        <f>IF(J700&gt;0,"ATRASADO","")</f>
        <v>ATRASADO</v>
      </c>
    </row>
    <row r="701" spans="2:11" s="168" customFormat="1">
      <c r="B701" s="7"/>
      <c r="C701" s="14"/>
      <c r="D701" s="10"/>
      <c r="E701" s="16"/>
      <c r="F701" s="57"/>
      <c r="G701" s="29"/>
      <c r="H701" s="7"/>
      <c r="I701" s="100"/>
      <c r="J701" s="100"/>
      <c r="K701" s="125"/>
    </row>
    <row r="702" spans="2:11" s="168" customFormat="1">
      <c r="B702" s="7">
        <v>44958</v>
      </c>
      <c r="C702" s="14" t="s">
        <v>1188</v>
      </c>
      <c r="D702" s="10" t="s">
        <v>1187</v>
      </c>
      <c r="E702" s="16" t="s">
        <v>21</v>
      </c>
      <c r="F702" s="57">
        <v>2251</v>
      </c>
      <c r="G702" s="29">
        <v>40238</v>
      </c>
      <c r="H702" s="7">
        <v>44958</v>
      </c>
      <c r="I702" s="100">
        <f>IF(G702&gt;0,0,"")</f>
        <v>0</v>
      </c>
      <c r="J702" s="100">
        <f>IF(I702=0,G702,"")</f>
        <v>40238</v>
      </c>
      <c r="K702" s="125" t="str">
        <f>IF(J702&gt;0,"ATRASADO","")</f>
        <v>ATRASADO</v>
      </c>
    </row>
    <row r="703" spans="2:11" s="119" customFormat="1">
      <c r="B703" s="7"/>
      <c r="C703" s="14"/>
      <c r="D703" s="10"/>
      <c r="E703" s="16"/>
      <c r="F703" s="57"/>
      <c r="G703" s="29"/>
      <c r="H703" s="7"/>
      <c r="I703" s="100" t="str">
        <f>IF(G703&gt;0,0,"")</f>
        <v/>
      </c>
      <c r="J703" s="100" t="str">
        <f>IF(I703=0,G703,"")</f>
        <v/>
      </c>
      <c r="K703" s="125"/>
    </row>
    <row r="704" spans="2:11" s="63" customFormat="1">
      <c r="B704" s="7">
        <v>41677</v>
      </c>
      <c r="C704" s="13">
        <v>1500000730</v>
      </c>
      <c r="D704" s="10" t="s">
        <v>12</v>
      </c>
      <c r="E704" s="16" t="s">
        <v>7</v>
      </c>
      <c r="F704" s="57">
        <v>2311</v>
      </c>
      <c r="G704" s="29">
        <v>475000</v>
      </c>
      <c r="H704" s="7">
        <v>41677</v>
      </c>
      <c r="I704" s="100">
        <f>IF(G704&gt;0,0,"")</f>
        <v>0</v>
      </c>
      <c r="J704" s="100">
        <f>IF(I704=0,G704,"")</f>
        <v>475000</v>
      </c>
      <c r="K704" s="125" t="str">
        <f>IF(J704&gt;0,"ATRASADO","")</f>
        <v>ATRASADO</v>
      </c>
    </row>
    <row r="705" spans="2:11" s="165" customFormat="1">
      <c r="B705" s="7"/>
      <c r="C705" s="13"/>
      <c r="D705" s="10"/>
      <c r="E705" s="16"/>
      <c r="F705" s="57"/>
      <c r="G705" s="29"/>
      <c r="H705" s="7"/>
      <c r="I705" s="100"/>
      <c r="J705" s="100"/>
      <c r="K705" s="125"/>
    </row>
    <row r="706" spans="2:11" s="165" customFormat="1">
      <c r="B706" s="7">
        <v>44896</v>
      </c>
      <c r="C706" s="13" t="s">
        <v>1026</v>
      </c>
      <c r="D706" s="10" t="s">
        <v>1021</v>
      </c>
      <c r="E706" s="16" t="s">
        <v>1022</v>
      </c>
      <c r="F706" s="57">
        <v>2217</v>
      </c>
      <c r="G706" s="29">
        <v>1200</v>
      </c>
      <c r="H706" s="7" t="s">
        <v>1006</v>
      </c>
      <c r="I706" s="100">
        <f t="shared" ref="I706:I715" si="45">IF(G706&gt;0,0,"")</f>
        <v>0</v>
      </c>
      <c r="J706" s="100">
        <f t="shared" ref="J706:J715" si="46">IF(I706=0,G706,"")</f>
        <v>1200</v>
      </c>
      <c r="K706" s="125" t="str">
        <f t="shared" ref="K706:K715" si="47">IF(J706&gt;0,"ATRASADO","")</f>
        <v>ATRASADO</v>
      </c>
    </row>
    <row r="707" spans="2:11" s="165" customFormat="1">
      <c r="B707" s="7">
        <v>44896</v>
      </c>
      <c r="C707" s="13" t="s">
        <v>1024</v>
      </c>
      <c r="D707" s="10" t="s">
        <v>1021</v>
      </c>
      <c r="E707" s="16" t="s">
        <v>1022</v>
      </c>
      <c r="F707" s="57">
        <v>2217</v>
      </c>
      <c r="G707" s="29">
        <v>3240</v>
      </c>
      <c r="H707" s="7" t="s">
        <v>1006</v>
      </c>
      <c r="I707" s="100">
        <f t="shared" si="45"/>
        <v>0</v>
      </c>
      <c r="J707" s="100">
        <f t="shared" si="46"/>
        <v>3240</v>
      </c>
      <c r="K707" s="125" t="str">
        <f t="shared" si="47"/>
        <v>ATRASADO</v>
      </c>
    </row>
    <row r="708" spans="2:11" s="165" customFormat="1">
      <c r="B708" s="7">
        <v>44896</v>
      </c>
      <c r="C708" s="13" t="s">
        <v>1023</v>
      </c>
      <c r="D708" s="10" t="s">
        <v>1021</v>
      </c>
      <c r="E708" s="16" t="s">
        <v>1022</v>
      </c>
      <c r="F708" s="57">
        <v>2217</v>
      </c>
      <c r="G708" s="29">
        <v>3240</v>
      </c>
      <c r="H708" s="7" t="s">
        <v>1006</v>
      </c>
      <c r="I708" s="100">
        <f t="shared" si="45"/>
        <v>0</v>
      </c>
      <c r="J708" s="100">
        <f t="shared" si="46"/>
        <v>3240</v>
      </c>
      <c r="K708" s="125" t="str">
        <f t="shared" si="47"/>
        <v>ATRASADO</v>
      </c>
    </row>
    <row r="709" spans="2:11" s="165" customFormat="1">
      <c r="B709" s="7">
        <v>44896</v>
      </c>
      <c r="C709" s="13" t="s">
        <v>1020</v>
      </c>
      <c r="D709" s="10" t="s">
        <v>1021</v>
      </c>
      <c r="E709" s="16" t="s">
        <v>1022</v>
      </c>
      <c r="F709" s="57">
        <v>2217</v>
      </c>
      <c r="G709" s="29">
        <v>3960</v>
      </c>
      <c r="H709" s="7" t="s">
        <v>1006</v>
      </c>
      <c r="I709" s="100">
        <f t="shared" si="45"/>
        <v>0</v>
      </c>
      <c r="J709" s="100">
        <f t="shared" si="46"/>
        <v>3960</v>
      </c>
      <c r="K709" s="125" t="str">
        <f t="shared" si="47"/>
        <v>ATRASADO</v>
      </c>
    </row>
    <row r="710" spans="2:11" s="165" customFormat="1">
      <c r="B710" s="7">
        <v>44896</v>
      </c>
      <c r="C710" s="13" t="s">
        <v>1025</v>
      </c>
      <c r="D710" s="10" t="s">
        <v>1021</v>
      </c>
      <c r="E710" s="16" t="s">
        <v>1022</v>
      </c>
      <c r="F710" s="57">
        <v>2217</v>
      </c>
      <c r="G710" s="29">
        <v>1980</v>
      </c>
      <c r="H710" s="7" t="s">
        <v>1006</v>
      </c>
      <c r="I710" s="100">
        <f t="shared" si="45"/>
        <v>0</v>
      </c>
      <c r="J710" s="100">
        <f t="shared" si="46"/>
        <v>1980</v>
      </c>
      <c r="K710" s="125" t="str">
        <f t="shared" si="47"/>
        <v>ATRASADO</v>
      </c>
    </row>
    <row r="711" spans="2:11" s="165" customFormat="1">
      <c r="B711" s="7">
        <v>44929</v>
      </c>
      <c r="C711" s="13" t="s">
        <v>1068</v>
      </c>
      <c r="D711" s="10" t="s">
        <v>1021</v>
      </c>
      <c r="E711" s="16" t="s">
        <v>1022</v>
      </c>
      <c r="F711" s="57">
        <v>2217</v>
      </c>
      <c r="G711" s="29">
        <v>1500</v>
      </c>
      <c r="H711" s="7">
        <v>44929</v>
      </c>
      <c r="I711" s="100">
        <f t="shared" si="45"/>
        <v>0</v>
      </c>
      <c r="J711" s="100">
        <f t="shared" si="46"/>
        <v>1500</v>
      </c>
      <c r="K711" s="125" t="str">
        <f t="shared" si="47"/>
        <v>ATRASADO</v>
      </c>
    </row>
    <row r="712" spans="2:11" s="165" customFormat="1">
      <c r="B712" s="7">
        <v>44929</v>
      </c>
      <c r="C712" s="13" t="s">
        <v>1069</v>
      </c>
      <c r="D712" s="10" t="s">
        <v>1021</v>
      </c>
      <c r="E712" s="16" t="s">
        <v>1022</v>
      </c>
      <c r="F712" s="57">
        <v>2217</v>
      </c>
      <c r="G712" s="29">
        <v>4050</v>
      </c>
      <c r="H712" s="7">
        <v>44929</v>
      </c>
      <c r="I712" s="100">
        <f t="shared" si="45"/>
        <v>0</v>
      </c>
      <c r="J712" s="100">
        <f t="shared" si="46"/>
        <v>4050</v>
      </c>
      <c r="K712" s="125" t="str">
        <f t="shared" si="47"/>
        <v>ATRASADO</v>
      </c>
    </row>
    <row r="713" spans="2:11" s="165" customFormat="1">
      <c r="B713" s="7">
        <v>44929</v>
      </c>
      <c r="C713" s="13" t="s">
        <v>1070</v>
      </c>
      <c r="D713" s="10" t="s">
        <v>1021</v>
      </c>
      <c r="E713" s="16" t="s">
        <v>1022</v>
      </c>
      <c r="F713" s="57">
        <v>2217</v>
      </c>
      <c r="G713" s="29">
        <v>4050</v>
      </c>
      <c r="H713" s="7">
        <v>44929</v>
      </c>
      <c r="I713" s="100">
        <f t="shared" si="45"/>
        <v>0</v>
      </c>
      <c r="J713" s="100">
        <f t="shared" si="46"/>
        <v>4050</v>
      </c>
      <c r="K713" s="125" t="str">
        <f t="shared" si="47"/>
        <v>ATRASADO</v>
      </c>
    </row>
    <row r="714" spans="2:11" s="165" customFormat="1">
      <c r="B714" s="7">
        <v>44929</v>
      </c>
      <c r="C714" s="13" t="s">
        <v>1071</v>
      </c>
      <c r="D714" s="10" t="s">
        <v>1021</v>
      </c>
      <c r="E714" s="16" t="s">
        <v>1022</v>
      </c>
      <c r="F714" s="57">
        <v>2217</v>
      </c>
      <c r="G714" s="29">
        <v>4950</v>
      </c>
      <c r="H714" s="7">
        <v>44929</v>
      </c>
      <c r="I714" s="100">
        <f t="shared" si="45"/>
        <v>0</v>
      </c>
      <c r="J714" s="100">
        <f t="shared" si="46"/>
        <v>4950</v>
      </c>
      <c r="K714" s="125" t="str">
        <f t="shared" si="47"/>
        <v>ATRASADO</v>
      </c>
    </row>
    <row r="715" spans="2:11" s="165" customFormat="1">
      <c r="B715" s="7">
        <v>44929</v>
      </c>
      <c r="C715" s="13" t="s">
        <v>1072</v>
      </c>
      <c r="D715" s="10" t="s">
        <v>1021</v>
      </c>
      <c r="E715" s="16" t="s">
        <v>1022</v>
      </c>
      <c r="F715" s="57">
        <v>2217</v>
      </c>
      <c r="G715" s="29">
        <v>2970</v>
      </c>
      <c r="H715" s="7">
        <v>44929</v>
      </c>
      <c r="I715" s="100">
        <f t="shared" si="45"/>
        <v>0</v>
      </c>
      <c r="J715" s="100">
        <f t="shared" si="46"/>
        <v>2970</v>
      </c>
      <c r="K715" s="125" t="str">
        <f t="shared" si="47"/>
        <v>ATRASADO</v>
      </c>
    </row>
    <row r="716" spans="2:11" s="165" customFormat="1">
      <c r="B716" s="7"/>
      <c r="C716" s="13"/>
      <c r="D716" s="10"/>
      <c r="E716" s="16"/>
      <c r="F716" s="57"/>
      <c r="G716" s="29"/>
      <c r="H716" s="7"/>
      <c r="I716" s="100"/>
      <c r="J716" s="100"/>
      <c r="K716" s="125"/>
    </row>
    <row r="717" spans="2:11" s="137" customFormat="1">
      <c r="B717" s="7"/>
      <c r="C717" s="13"/>
      <c r="D717" s="10"/>
      <c r="E717" s="16"/>
      <c r="F717" s="57"/>
      <c r="G717" s="29"/>
      <c r="H717" s="7"/>
      <c r="I717" s="100"/>
      <c r="J717" s="100"/>
      <c r="K717" s="125"/>
    </row>
    <row r="718" spans="2:11" s="160" customFormat="1">
      <c r="B718" s="7">
        <v>44937</v>
      </c>
      <c r="C718" s="13" t="s">
        <v>945</v>
      </c>
      <c r="D718" s="10" t="s">
        <v>840</v>
      </c>
      <c r="E718" s="16" t="s">
        <v>782</v>
      </c>
      <c r="F718" s="57">
        <v>2242</v>
      </c>
      <c r="G718" s="29">
        <v>3272916.3</v>
      </c>
      <c r="H718" s="7">
        <v>44937</v>
      </c>
      <c r="I718" s="100">
        <f>IF(G718&gt;0,0,"")</f>
        <v>0</v>
      </c>
      <c r="J718" s="100">
        <f>IF(I718=0,G718,"")</f>
        <v>3272916.3</v>
      </c>
      <c r="K718" s="125" t="str">
        <f>IF(J718&gt;0,"ATRASADO","")</f>
        <v>ATRASADO</v>
      </c>
    </row>
    <row r="719" spans="2:11" s="161" customFormat="1">
      <c r="B719" s="7"/>
      <c r="C719" s="13"/>
      <c r="D719" s="10"/>
      <c r="E719" s="16"/>
      <c r="F719" s="57"/>
      <c r="G719" s="29"/>
      <c r="H719" s="7"/>
      <c r="I719" s="100"/>
      <c r="J719" s="100"/>
      <c r="K719" s="125"/>
    </row>
    <row r="720" spans="2:11" s="165" customFormat="1">
      <c r="B720" s="7" t="s">
        <v>967</v>
      </c>
      <c r="C720" s="13" t="s">
        <v>1027</v>
      </c>
      <c r="D720" s="10" t="s">
        <v>954</v>
      </c>
      <c r="E720" s="16" t="s">
        <v>552</v>
      </c>
      <c r="F720" s="57">
        <v>2311</v>
      </c>
      <c r="G720" s="29">
        <v>1394784</v>
      </c>
      <c r="H720" s="7" t="s">
        <v>967</v>
      </c>
      <c r="I720" s="100">
        <f>IF(G720&gt;0,0,"")</f>
        <v>0</v>
      </c>
      <c r="J720" s="100">
        <f>IF(I720=0,G720,"")</f>
        <v>1394784</v>
      </c>
      <c r="K720" s="125" t="str">
        <f>IF(J720&gt;0,"ATRASADO","")</f>
        <v>ATRASADO</v>
      </c>
    </row>
    <row r="721" spans="2:11" s="165" customFormat="1">
      <c r="B721" s="7"/>
      <c r="C721" s="13"/>
      <c r="D721" s="10"/>
      <c r="E721" s="16"/>
      <c r="F721" s="57"/>
      <c r="G721" s="29"/>
      <c r="H721" s="7"/>
      <c r="I721" s="100"/>
      <c r="J721" s="100"/>
      <c r="K721" s="125"/>
    </row>
    <row r="722" spans="2:11" s="165" customFormat="1">
      <c r="B722" s="7">
        <v>44929</v>
      </c>
      <c r="C722" s="13" t="s">
        <v>760</v>
      </c>
      <c r="D722" s="10" t="s">
        <v>1035</v>
      </c>
      <c r="E722" s="16" t="s">
        <v>452</v>
      </c>
      <c r="F722" s="57">
        <v>2221</v>
      </c>
      <c r="G722" s="29">
        <v>23600</v>
      </c>
      <c r="H722" s="7">
        <v>44929</v>
      </c>
      <c r="I722" s="100">
        <f>IF(G722&gt;0,0,"")</f>
        <v>0</v>
      </c>
      <c r="J722" s="100">
        <f>IF(I722=0,G722,"")</f>
        <v>23600</v>
      </c>
      <c r="K722" s="125" t="str">
        <f>IF(J722&gt;0,"ATRASADO","")</f>
        <v>ATRASADO</v>
      </c>
    </row>
    <row r="723" spans="2:11" s="168" customFormat="1">
      <c r="B723" s="7"/>
      <c r="C723" s="13"/>
      <c r="D723" s="10"/>
      <c r="E723" s="16"/>
      <c r="F723" s="57"/>
      <c r="G723" s="29"/>
      <c r="H723" s="7"/>
      <c r="I723" s="100"/>
      <c r="J723" s="100"/>
      <c r="K723" s="125"/>
    </row>
    <row r="724" spans="2:11" s="168" customFormat="1">
      <c r="B724" s="7" t="s">
        <v>1142</v>
      </c>
      <c r="C724" s="13" t="s">
        <v>1190</v>
      </c>
      <c r="D724" s="10" t="s">
        <v>1189</v>
      </c>
      <c r="E724" s="16" t="s">
        <v>1191</v>
      </c>
      <c r="F724" s="57">
        <v>2263</v>
      </c>
      <c r="G724" s="29">
        <v>649818.43999999994</v>
      </c>
      <c r="H724" s="7" t="s">
        <v>1142</v>
      </c>
      <c r="I724" s="100">
        <f>IF(G724&gt;0,0,"")</f>
        <v>0</v>
      </c>
      <c r="J724" s="100">
        <f>IF(I724=0,G724,"")</f>
        <v>649818.43999999994</v>
      </c>
      <c r="K724" s="125" t="str">
        <f>IF(J724&gt;0,"ATRASADO","")</f>
        <v>ATRASADO</v>
      </c>
    </row>
    <row r="725" spans="2:11" s="128" customFormat="1">
      <c r="B725" s="7"/>
      <c r="C725" s="77"/>
      <c r="D725" s="10"/>
      <c r="E725" s="16"/>
      <c r="F725" s="57"/>
      <c r="G725" s="29"/>
      <c r="H725" s="7"/>
      <c r="I725" s="100"/>
      <c r="J725" s="100"/>
      <c r="K725" s="125"/>
    </row>
    <row r="726" spans="2:11" s="81" customFormat="1">
      <c r="B726" s="7">
        <v>41981</v>
      </c>
      <c r="C726" s="77" t="s">
        <v>357</v>
      </c>
      <c r="D726" s="10" t="s">
        <v>539</v>
      </c>
      <c r="E726" s="16" t="s">
        <v>535</v>
      </c>
      <c r="F726" s="57">
        <v>2355</v>
      </c>
      <c r="G726" s="29">
        <v>32804</v>
      </c>
      <c r="H726" s="33">
        <v>41981</v>
      </c>
      <c r="I726" s="100">
        <f>IF(G726&gt;0,0,"")</f>
        <v>0</v>
      </c>
      <c r="J726" s="100">
        <f>IF(I726=0,G726,"")</f>
        <v>32804</v>
      </c>
      <c r="K726" s="125" t="str">
        <f>IF(J726&gt;0,"ATRASADO","")</f>
        <v>ATRASADO</v>
      </c>
    </row>
    <row r="727" spans="2:11" s="160" customFormat="1">
      <c r="B727" s="7"/>
      <c r="C727" s="13"/>
      <c r="D727" s="10"/>
      <c r="E727" s="16"/>
      <c r="F727" s="57"/>
      <c r="G727" s="29"/>
      <c r="H727" s="7"/>
      <c r="I727" s="100"/>
      <c r="J727" s="100"/>
      <c r="K727" s="125"/>
    </row>
    <row r="728" spans="2:11" s="65" customFormat="1">
      <c r="B728" s="7">
        <v>41212</v>
      </c>
      <c r="C728" s="13">
        <v>1761</v>
      </c>
      <c r="D728" s="10" t="s">
        <v>477</v>
      </c>
      <c r="E728" s="16" t="s">
        <v>478</v>
      </c>
      <c r="F728" s="57">
        <v>2272</v>
      </c>
      <c r="G728" s="29">
        <v>5220</v>
      </c>
      <c r="H728" s="7">
        <v>41212</v>
      </c>
      <c r="I728" s="100">
        <f>IF(G728&gt;0,0,"")</f>
        <v>0</v>
      </c>
      <c r="J728" s="100">
        <f>IF(I728=0,G728,"")</f>
        <v>5220</v>
      </c>
      <c r="K728" s="125" t="str">
        <f>IF(J728&gt;0,"ATRASADO","")</f>
        <v>ATRASADO</v>
      </c>
    </row>
    <row r="729" spans="2:11">
      <c r="B729" s="7">
        <v>42369</v>
      </c>
      <c r="C729" s="13">
        <v>1500000115</v>
      </c>
      <c r="D729" s="10" t="s">
        <v>477</v>
      </c>
      <c r="E729" s="16" t="s">
        <v>478</v>
      </c>
      <c r="F729" s="57">
        <v>2272</v>
      </c>
      <c r="G729" s="29">
        <v>4640</v>
      </c>
      <c r="H729" s="7">
        <v>42369</v>
      </c>
      <c r="I729" s="100">
        <f>IF(G729&gt;0,0,"")</f>
        <v>0</v>
      </c>
      <c r="J729" s="100">
        <f>IF(I729=0,G729,"")</f>
        <v>4640</v>
      </c>
      <c r="K729" s="125" t="str">
        <f>IF(J729&gt;0,"ATRASADO","")</f>
        <v>ATRASADO</v>
      </c>
    </row>
    <row r="730" spans="2:11" s="69" customFormat="1">
      <c r="B730" s="7">
        <v>42369</v>
      </c>
      <c r="C730" s="13">
        <v>1500000118</v>
      </c>
      <c r="D730" s="10" t="s">
        <v>477</v>
      </c>
      <c r="E730" s="16" t="s">
        <v>478</v>
      </c>
      <c r="F730" s="57">
        <v>2272</v>
      </c>
      <c r="G730" s="29">
        <v>5220</v>
      </c>
      <c r="H730" s="7">
        <v>42369</v>
      </c>
      <c r="I730" s="100">
        <f>IF(G730&gt;0,0,"")</f>
        <v>0</v>
      </c>
      <c r="J730" s="100">
        <f>IF(I730=0,G730,"")</f>
        <v>5220</v>
      </c>
      <c r="K730" s="125" t="str">
        <f>IF(J730&gt;0,"ATRASADO","")</f>
        <v>ATRASADO</v>
      </c>
    </row>
    <row r="731" spans="2:11" s="165" customFormat="1">
      <c r="B731" s="7"/>
      <c r="C731" s="13"/>
      <c r="D731" s="10"/>
      <c r="E731" s="16"/>
      <c r="F731" s="57"/>
      <c r="G731" s="29"/>
      <c r="H731" s="7"/>
      <c r="I731" s="100"/>
      <c r="J731" s="100"/>
      <c r="K731" s="125"/>
    </row>
    <row r="732" spans="2:11" s="165" customFormat="1">
      <c r="B732" s="7">
        <v>44929</v>
      </c>
      <c r="C732" s="13" t="s">
        <v>917</v>
      </c>
      <c r="D732" s="10" t="s">
        <v>1028</v>
      </c>
      <c r="E732" s="16" t="s">
        <v>552</v>
      </c>
      <c r="F732" s="57">
        <v>2311</v>
      </c>
      <c r="G732" s="29">
        <v>850780</v>
      </c>
      <c r="H732" s="7">
        <v>44929</v>
      </c>
      <c r="I732" s="100">
        <f>IF(G732&gt;0,0,"")</f>
        <v>0</v>
      </c>
      <c r="J732" s="100">
        <f>IF(I732=0,G732,"")</f>
        <v>850780</v>
      </c>
      <c r="K732" s="125" t="str">
        <f>IF(J732&gt;0,"ATRASADO","")</f>
        <v>ATRASADO</v>
      </c>
    </row>
    <row r="733" spans="2:11" s="165" customFormat="1">
      <c r="B733" s="7"/>
      <c r="C733" s="13"/>
      <c r="D733" s="10"/>
      <c r="E733" s="16"/>
      <c r="F733" s="57"/>
      <c r="G733" s="29"/>
      <c r="H733" s="7"/>
      <c r="I733" s="100"/>
      <c r="J733" s="100"/>
      <c r="K733" s="125"/>
    </row>
    <row r="734" spans="2:11" s="165" customFormat="1">
      <c r="B734" s="7">
        <v>44929</v>
      </c>
      <c r="C734" s="13" t="s">
        <v>862</v>
      </c>
      <c r="D734" s="10" t="s">
        <v>828</v>
      </c>
      <c r="E734" s="16" t="s">
        <v>452</v>
      </c>
      <c r="F734" s="57">
        <v>2221</v>
      </c>
      <c r="G734" s="29">
        <v>29500</v>
      </c>
      <c r="H734" s="7">
        <v>44929</v>
      </c>
      <c r="I734" s="100">
        <f>IF(G734&gt;0,0,"")</f>
        <v>0</v>
      </c>
      <c r="J734" s="100">
        <f>IF(I734=0,G734,"")</f>
        <v>29500</v>
      </c>
      <c r="K734" s="125" t="str">
        <f>IF(J734&gt;0,"ATRASADO","")</f>
        <v>ATRASADO</v>
      </c>
    </row>
    <row r="735" spans="2:11" s="165" customFormat="1">
      <c r="B735" s="7">
        <v>44929</v>
      </c>
      <c r="C735" s="13" t="s">
        <v>647</v>
      </c>
      <c r="D735" s="10" t="s">
        <v>828</v>
      </c>
      <c r="E735" s="16" t="s">
        <v>452</v>
      </c>
      <c r="F735" s="57">
        <v>2221</v>
      </c>
      <c r="G735" s="29">
        <v>29500</v>
      </c>
      <c r="H735" s="7">
        <v>44929</v>
      </c>
      <c r="I735" s="100">
        <f>IF(G735&gt;0,0,"")</f>
        <v>0</v>
      </c>
      <c r="J735" s="100">
        <f>IF(I735=0,G735,"")</f>
        <v>29500</v>
      </c>
      <c r="K735" s="125" t="str">
        <f>IF(J735&gt;0,"ATRASADO","")</f>
        <v>ATRASADO</v>
      </c>
    </row>
    <row r="736" spans="2:11" s="165" customFormat="1">
      <c r="B736" s="7">
        <v>44929</v>
      </c>
      <c r="C736" s="13" t="s">
        <v>1075</v>
      </c>
      <c r="D736" s="10" t="s">
        <v>828</v>
      </c>
      <c r="E736" s="16" t="s">
        <v>452</v>
      </c>
      <c r="F736" s="57">
        <v>2221</v>
      </c>
      <c r="G736" s="29">
        <v>29500</v>
      </c>
      <c r="H736" s="7">
        <v>44929</v>
      </c>
      <c r="I736" s="100">
        <f>IF(G736&gt;0,0,"")</f>
        <v>0</v>
      </c>
      <c r="J736" s="100">
        <f>IF(I736=0,G736,"")</f>
        <v>29500</v>
      </c>
      <c r="K736" s="125" t="str">
        <f>IF(J736&gt;0,"ATRASADO","")</f>
        <v>ATRASADO</v>
      </c>
    </row>
    <row r="737" spans="2:11" s="168" customFormat="1">
      <c r="B737" s="7">
        <v>44958</v>
      </c>
      <c r="C737" s="13" t="s">
        <v>833</v>
      </c>
      <c r="D737" s="10" t="s">
        <v>828</v>
      </c>
      <c r="E737" s="16" t="s">
        <v>452</v>
      </c>
      <c r="F737" s="57">
        <v>2221</v>
      </c>
      <c r="G737" s="29">
        <v>29500</v>
      </c>
      <c r="H737" s="7">
        <v>44958</v>
      </c>
      <c r="I737" s="100">
        <f>IF(G737&gt;0,0,"")</f>
        <v>0</v>
      </c>
      <c r="J737" s="100">
        <f>IF(I737=0,G737,"")</f>
        <v>29500</v>
      </c>
      <c r="K737" s="125" t="str">
        <f>IF(J737&gt;0,"ATRASADO","")</f>
        <v>ATRASADO</v>
      </c>
    </row>
    <row r="738" spans="2:11" s="142" customFormat="1">
      <c r="B738" s="7"/>
      <c r="C738" s="13"/>
      <c r="D738" s="10"/>
      <c r="E738" s="16"/>
      <c r="F738" s="57"/>
      <c r="G738" s="29"/>
      <c r="H738" s="7"/>
      <c r="I738" s="100"/>
      <c r="J738" s="100"/>
      <c r="K738" s="125"/>
    </row>
    <row r="739" spans="2:11" s="142" customFormat="1">
      <c r="B739" s="7">
        <v>44907</v>
      </c>
      <c r="C739" s="13" t="s">
        <v>980</v>
      </c>
      <c r="D739" s="10" t="s">
        <v>900</v>
      </c>
      <c r="E739" s="16" t="s">
        <v>452</v>
      </c>
      <c r="F739" s="57">
        <v>2221</v>
      </c>
      <c r="G739" s="29">
        <v>35400</v>
      </c>
      <c r="H739" s="7">
        <v>44907</v>
      </c>
      <c r="I739" s="100">
        <f>IF(G739&gt;0,0,"")</f>
        <v>0</v>
      </c>
      <c r="J739" s="100">
        <f>IF(I739=0,G739,"")</f>
        <v>35400</v>
      </c>
      <c r="K739" s="125" t="str">
        <f>IF(J739&gt;0,"ATRASADO","")</f>
        <v>ATRASADO</v>
      </c>
    </row>
    <row r="740" spans="2:11" s="160" customFormat="1">
      <c r="B740" s="7">
        <v>44907</v>
      </c>
      <c r="C740" s="13" t="s">
        <v>981</v>
      </c>
      <c r="D740" s="10" t="s">
        <v>900</v>
      </c>
      <c r="E740" s="16" t="s">
        <v>452</v>
      </c>
      <c r="F740" s="57">
        <v>2221</v>
      </c>
      <c r="G740" s="29">
        <v>35400</v>
      </c>
      <c r="H740" s="7">
        <v>44907</v>
      </c>
      <c r="I740" s="100">
        <f>IF(G740&gt;0,0,"")</f>
        <v>0</v>
      </c>
      <c r="J740" s="100">
        <f>IF(I740=0,G740,"")</f>
        <v>35400</v>
      </c>
      <c r="K740" s="125" t="str">
        <f>IF(J740&gt;0,"ATRASADO","")</f>
        <v>ATRASADO</v>
      </c>
    </row>
    <row r="741" spans="2:11" s="142" customFormat="1">
      <c r="B741" s="7"/>
      <c r="C741" s="13"/>
      <c r="D741" s="10"/>
      <c r="E741" s="16"/>
      <c r="F741" s="57"/>
      <c r="G741" s="29"/>
      <c r="H741" s="7"/>
      <c r="I741" s="100"/>
      <c r="J741" s="100"/>
      <c r="K741" s="125"/>
    </row>
    <row r="742" spans="2:11" s="160" customFormat="1">
      <c r="B742" s="7">
        <v>44866</v>
      </c>
      <c r="C742" s="13" t="s">
        <v>937</v>
      </c>
      <c r="D742" s="10" t="s">
        <v>887</v>
      </c>
      <c r="E742" s="16" t="s">
        <v>452</v>
      </c>
      <c r="F742" s="57">
        <v>2221</v>
      </c>
      <c r="G742" s="29">
        <v>29500</v>
      </c>
      <c r="H742" s="7">
        <v>44866</v>
      </c>
      <c r="I742" s="100">
        <f>IF(G742&gt;0,0,"")</f>
        <v>0</v>
      </c>
      <c r="J742" s="100">
        <f>IF(I742=0,G742,"")</f>
        <v>29500</v>
      </c>
      <c r="K742" s="125" t="str">
        <f>IF(J742&gt;0,"ATRASADO","")</f>
        <v>ATRASADO</v>
      </c>
    </row>
    <row r="743" spans="2:11" s="168" customFormat="1">
      <c r="B743" s="7">
        <v>44958</v>
      </c>
      <c r="C743" s="13" t="s">
        <v>1192</v>
      </c>
      <c r="D743" s="10" t="s">
        <v>887</v>
      </c>
      <c r="E743" s="16" t="s">
        <v>452</v>
      </c>
      <c r="F743" s="57">
        <v>2221</v>
      </c>
      <c r="G743" s="29">
        <v>29500</v>
      </c>
      <c r="H743" s="7">
        <v>44958</v>
      </c>
      <c r="I743" s="100">
        <f>IF(G743&gt;0,0,"")</f>
        <v>0</v>
      </c>
      <c r="J743" s="100">
        <f>IF(I743=0,G743,"")</f>
        <v>29500</v>
      </c>
      <c r="K743" s="125" t="str">
        <f>IF(J743&gt;0,"ATRASADO","")</f>
        <v>ATRASADO</v>
      </c>
    </row>
    <row r="744" spans="2:11" s="132" customFormat="1">
      <c r="B744" s="7"/>
      <c r="C744" s="14"/>
      <c r="D744" s="10"/>
      <c r="E744" s="16"/>
      <c r="F744" s="57"/>
      <c r="G744" s="29"/>
      <c r="H744" s="7"/>
      <c r="I744" s="100"/>
      <c r="J744" s="100"/>
      <c r="K744" s="125"/>
    </row>
    <row r="745" spans="2:11" s="69" customFormat="1">
      <c r="B745" s="7">
        <v>41873</v>
      </c>
      <c r="C745" s="14">
        <v>10200128</v>
      </c>
      <c r="D745" s="10" t="s">
        <v>149</v>
      </c>
      <c r="E745" s="16" t="s">
        <v>150</v>
      </c>
      <c r="F745" s="57">
        <v>2311</v>
      </c>
      <c r="G745" s="29">
        <v>34456</v>
      </c>
      <c r="H745" s="7">
        <v>41873</v>
      </c>
      <c r="I745" s="100">
        <f>IF(G745&gt;0,0,"")</f>
        <v>0</v>
      </c>
      <c r="J745" s="100">
        <f>IF(I745=0,G745,"")</f>
        <v>34456</v>
      </c>
      <c r="K745" s="125" t="str">
        <f>IF(J745&gt;0,"ATRASADO","")</f>
        <v>ATRASADO</v>
      </c>
    </row>
    <row r="746" spans="2:11" s="69" customFormat="1">
      <c r="B746" s="7">
        <v>41648</v>
      </c>
      <c r="C746" s="14">
        <v>1500000073</v>
      </c>
      <c r="D746" s="10" t="s">
        <v>149</v>
      </c>
      <c r="E746" s="16" t="s">
        <v>150</v>
      </c>
      <c r="F746" s="57">
        <v>2311</v>
      </c>
      <c r="G746" s="29">
        <v>28556</v>
      </c>
      <c r="H746" s="7">
        <v>41648</v>
      </c>
      <c r="I746" s="100">
        <f>IF(G746&gt;0,0,"")</f>
        <v>0</v>
      </c>
      <c r="J746" s="100">
        <f>IF(I746=0,G746,"")</f>
        <v>28556</v>
      </c>
      <c r="K746" s="125" t="str">
        <f>IF(J746&gt;0,"ATRASADO","")</f>
        <v>ATRASADO</v>
      </c>
    </row>
    <row r="747" spans="2:11" s="117" customFormat="1">
      <c r="B747" s="7"/>
      <c r="C747" s="14"/>
      <c r="D747" s="10"/>
      <c r="E747" s="16"/>
      <c r="F747" s="57"/>
      <c r="G747" s="29"/>
      <c r="H747" s="7"/>
      <c r="I747" s="100" t="str">
        <f>IF(G747&gt;0,0,"")</f>
        <v/>
      </c>
      <c r="J747" s="100" t="str">
        <f>IF(I747=0,G747,"")</f>
        <v/>
      </c>
      <c r="K747" s="125"/>
    </row>
    <row r="748" spans="2:11" s="69" customFormat="1">
      <c r="B748" s="7">
        <v>42257</v>
      </c>
      <c r="C748" s="14">
        <v>1500002773</v>
      </c>
      <c r="D748" s="10" t="s">
        <v>147</v>
      </c>
      <c r="E748" s="16" t="s">
        <v>148</v>
      </c>
      <c r="F748" s="57">
        <v>2272</v>
      </c>
      <c r="G748" s="29">
        <v>15400</v>
      </c>
      <c r="H748" s="7">
        <v>42257</v>
      </c>
      <c r="I748" s="100">
        <f>IF(G748&gt;0,0,"")</f>
        <v>0</v>
      </c>
      <c r="J748" s="100">
        <f>IF(I748=0,G748,"")</f>
        <v>15400</v>
      </c>
      <c r="K748" s="125" t="str">
        <f>IF(J748&gt;0,"ATRASADO","")</f>
        <v>ATRASADO</v>
      </c>
    </row>
    <row r="749" spans="2:11" s="136" customFormat="1">
      <c r="B749" s="7"/>
      <c r="C749" s="14"/>
      <c r="D749" s="10"/>
      <c r="E749" s="16"/>
      <c r="F749" s="57"/>
      <c r="G749" s="29"/>
      <c r="H749" s="7"/>
      <c r="I749" s="100"/>
      <c r="J749" s="100"/>
      <c r="K749" s="125"/>
    </row>
    <row r="750" spans="2:11" s="160" customFormat="1">
      <c r="B750" s="7">
        <v>44929</v>
      </c>
      <c r="C750" s="14" t="s">
        <v>1073</v>
      </c>
      <c r="D750" s="10" t="s">
        <v>846</v>
      </c>
      <c r="E750" s="16" t="s">
        <v>120</v>
      </c>
      <c r="F750" s="57">
        <v>2355</v>
      </c>
      <c r="G750" s="29">
        <v>3860834.86</v>
      </c>
      <c r="H750" s="7">
        <v>44929</v>
      </c>
      <c r="I750" s="100">
        <f t="shared" ref="I750:I756" si="48">IF(G750&gt;0,0,"")</f>
        <v>0</v>
      </c>
      <c r="J750" s="100">
        <f t="shared" ref="J750:J756" si="49">IF(I750=0,G750,"")</f>
        <v>3860834.86</v>
      </c>
      <c r="K750" s="125" t="str">
        <f t="shared" ref="K750:K756" si="50">IF(J750&gt;0,"ATRASADO","")</f>
        <v>ATRASADO</v>
      </c>
    </row>
    <row r="751" spans="2:11" s="165" customFormat="1">
      <c r="B751" s="7" t="s">
        <v>1055</v>
      </c>
      <c r="C751" s="14" t="s">
        <v>1074</v>
      </c>
      <c r="D751" s="10" t="s">
        <v>846</v>
      </c>
      <c r="E751" s="16" t="s">
        <v>856</v>
      </c>
      <c r="F751" s="57">
        <v>2253</v>
      </c>
      <c r="G751" s="29">
        <v>85668</v>
      </c>
      <c r="H751" s="7" t="s">
        <v>1055</v>
      </c>
      <c r="I751" s="100">
        <f t="shared" si="48"/>
        <v>0</v>
      </c>
      <c r="J751" s="100">
        <f t="shared" si="49"/>
        <v>85668</v>
      </c>
      <c r="K751" s="125" t="str">
        <f t="shared" si="50"/>
        <v>ATRASADO</v>
      </c>
    </row>
    <row r="752" spans="2:11" s="164" customFormat="1">
      <c r="B752" s="7" t="s">
        <v>1055</v>
      </c>
      <c r="C752" s="14" t="s">
        <v>815</v>
      </c>
      <c r="D752" s="10" t="s">
        <v>846</v>
      </c>
      <c r="E752" s="16" t="s">
        <v>856</v>
      </c>
      <c r="F752" s="57">
        <v>2253</v>
      </c>
      <c r="G752" s="29">
        <v>1359950</v>
      </c>
      <c r="H752" s="7" t="s">
        <v>1055</v>
      </c>
      <c r="I752" s="100">
        <f t="shared" si="48"/>
        <v>0</v>
      </c>
      <c r="J752" s="100">
        <f t="shared" si="49"/>
        <v>1359950</v>
      </c>
      <c r="K752" s="125" t="str">
        <f t="shared" si="50"/>
        <v>ATRASADO</v>
      </c>
    </row>
    <row r="753" spans="2:11" s="168" customFormat="1">
      <c r="B753" s="7">
        <v>44958</v>
      </c>
      <c r="C753" s="14" t="s">
        <v>942</v>
      </c>
      <c r="D753" s="10" t="s">
        <v>846</v>
      </c>
      <c r="E753" s="16" t="s">
        <v>856</v>
      </c>
      <c r="F753" s="57">
        <v>2253</v>
      </c>
      <c r="G753" s="29">
        <v>436010</v>
      </c>
      <c r="H753" s="7">
        <v>44958</v>
      </c>
      <c r="I753" s="100">
        <f t="shared" si="48"/>
        <v>0</v>
      </c>
      <c r="J753" s="100">
        <f t="shared" si="49"/>
        <v>436010</v>
      </c>
      <c r="K753" s="125" t="str">
        <f t="shared" si="50"/>
        <v>ATRASADO</v>
      </c>
    </row>
    <row r="754" spans="2:11" s="168" customFormat="1">
      <c r="B754" s="7">
        <v>44966</v>
      </c>
      <c r="C754" s="14" t="s">
        <v>721</v>
      </c>
      <c r="D754" s="10" t="s">
        <v>846</v>
      </c>
      <c r="E754" s="16" t="s">
        <v>120</v>
      </c>
      <c r="F754" s="57">
        <v>2355</v>
      </c>
      <c r="G754" s="29">
        <v>1615545.14</v>
      </c>
      <c r="H754" s="7">
        <v>44966</v>
      </c>
      <c r="I754" s="100">
        <f t="shared" si="48"/>
        <v>0</v>
      </c>
      <c r="J754" s="100">
        <f t="shared" si="49"/>
        <v>1615545.14</v>
      </c>
      <c r="K754" s="125" t="str">
        <f t="shared" si="50"/>
        <v>ATRASADO</v>
      </c>
    </row>
    <row r="755" spans="2:11" s="168" customFormat="1">
      <c r="B755" s="7" t="s">
        <v>1156</v>
      </c>
      <c r="C755" s="14" t="s">
        <v>1193</v>
      </c>
      <c r="D755" s="10" t="s">
        <v>846</v>
      </c>
      <c r="E755" s="16" t="s">
        <v>856</v>
      </c>
      <c r="F755" s="57">
        <v>2253</v>
      </c>
      <c r="G755" s="29">
        <v>545998.98</v>
      </c>
      <c r="H755" s="7" t="s">
        <v>1156</v>
      </c>
      <c r="I755" s="100">
        <f t="shared" si="48"/>
        <v>0</v>
      </c>
      <c r="J755" s="100">
        <f t="shared" si="49"/>
        <v>545998.98</v>
      </c>
      <c r="K755" s="125" t="str">
        <f t="shared" si="50"/>
        <v>ATRASADO</v>
      </c>
    </row>
    <row r="756" spans="2:11" s="168" customFormat="1">
      <c r="B756" s="7" t="s">
        <v>1156</v>
      </c>
      <c r="C756" s="14" t="s">
        <v>983</v>
      </c>
      <c r="D756" s="10" t="s">
        <v>846</v>
      </c>
      <c r="E756" s="16" t="s">
        <v>856</v>
      </c>
      <c r="F756" s="57">
        <v>2253</v>
      </c>
      <c r="G756" s="29">
        <v>541999.96</v>
      </c>
      <c r="H756" s="7" t="s">
        <v>1156</v>
      </c>
      <c r="I756" s="100">
        <f t="shared" si="48"/>
        <v>0</v>
      </c>
      <c r="J756" s="100">
        <f t="shared" si="49"/>
        <v>541999.96</v>
      </c>
      <c r="K756" s="125" t="str">
        <f t="shared" si="50"/>
        <v>ATRASADO</v>
      </c>
    </row>
    <row r="757" spans="2:11" s="168" customFormat="1">
      <c r="B757" s="7"/>
      <c r="C757" s="14"/>
      <c r="D757" s="10"/>
      <c r="E757" s="16"/>
      <c r="F757" s="57"/>
      <c r="G757" s="29"/>
      <c r="H757" s="7"/>
      <c r="I757" s="100"/>
      <c r="J757" s="100"/>
      <c r="K757" s="125"/>
    </row>
    <row r="758" spans="2:11" s="168" customFormat="1">
      <c r="B758" s="7">
        <v>44958</v>
      </c>
      <c r="C758" s="14" t="s">
        <v>1194</v>
      </c>
      <c r="D758" s="10" t="s">
        <v>888</v>
      </c>
      <c r="E758" s="16" t="s">
        <v>832</v>
      </c>
      <c r="F758" s="57">
        <v>2331</v>
      </c>
      <c r="G758" s="29">
        <v>413730.56</v>
      </c>
      <c r="H758" s="7">
        <v>44958</v>
      </c>
      <c r="I758" s="100">
        <f>IF(G758&gt;0,0,"")</f>
        <v>0</v>
      </c>
      <c r="J758" s="100">
        <f>IF(I758=0,G758,"")</f>
        <v>413730.56</v>
      </c>
      <c r="K758" s="125" t="str">
        <f>IF(J758&gt;0,"ATRASADO","")</f>
        <v>ATRASADO</v>
      </c>
    </row>
    <row r="759" spans="2:11" s="168" customFormat="1">
      <c r="B759" s="7"/>
      <c r="C759" s="14"/>
      <c r="D759" s="10"/>
      <c r="E759" s="16"/>
      <c r="F759" s="57"/>
      <c r="G759" s="29"/>
      <c r="H759" s="7"/>
      <c r="I759" s="100"/>
      <c r="J759" s="100"/>
      <c r="K759" s="125"/>
    </row>
    <row r="760" spans="2:11" s="168" customFormat="1">
      <c r="B760" s="7">
        <v>44963</v>
      </c>
      <c r="C760" s="14" t="s">
        <v>1195</v>
      </c>
      <c r="D760" s="10" t="s">
        <v>1107</v>
      </c>
      <c r="E760" s="16" t="s">
        <v>552</v>
      </c>
      <c r="F760" s="57">
        <v>2311</v>
      </c>
      <c r="G760" s="29">
        <v>23369850</v>
      </c>
      <c r="H760" s="7">
        <v>44963</v>
      </c>
      <c r="I760" s="100">
        <f>IF(G760&gt;0,0,"")</f>
        <v>0</v>
      </c>
      <c r="J760" s="100">
        <f>IF(I760=0,G760,"")</f>
        <v>23369850</v>
      </c>
      <c r="K760" s="125" t="str">
        <f>IF(J760&gt;0,"ATRASADO","")</f>
        <v>ATRASADO</v>
      </c>
    </row>
    <row r="761" spans="2:11" s="160" customFormat="1">
      <c r="B761" s="7"/>
      <c r="C761" s="14"/>
      <c r="D761" s="10"/>
      <c r="E761" s="16"/>
      <c r="F761" s="57"/>
      <c r="G761" s="29"/>
      <c r="H761" s="7"/>
      <c r="I761" s="100"/>
      <c r="J761" s="100"/>
      <c r="K761" s="125"/>
    </row>
    <row r="762" spans="2:11" s="160" customFormat="1">
      <c r="B762" s="7">
        <v>44929</v>
      </c>
      <c r="C762" s="14" t="s">
        <v>1077</v>
      </c>
      <c r="D762" s="10" t="s">
        <v>869</v>
      </c>
      <c r="E762" s="16" t="s">
        <v>120</v>
      </c>
      <c r="F762" s="57">
        <v>2355</v>
      </c>
      <c r="G762" s="29">
        <v>2525882.04</v>
      </c>
      <c r="H762" s="7">
        <v>44929</v>
      </c>
      <c r="I762" s="100">
        <f>IF(G762&gt;0,0,"")</f>
        <v>0</v>
      </c>
      <c r="J762" s="100">
        <f>IF(I762=0,G762,"")</f>
        <v>2525882.04</v>
      </c>
      <c r="K762" s="125" t="str">
        <f>IF(J762&gt;0,"ATRASADO","")</f>
        <v>ATRASADO</v>
      </c>
    </row>
    <row r="763" spans="2:11" s="165" customFormat="1">
      <c r="B763" s="7">
        <v>44867</v>
      </c>
      <c r="C763" s="14" t="s">
        <v>982</v>
      </c>
      <c r="D763" s="10" t="s">
        <v>869</v>
      </c>
      <c r="E763" s="16" t="s">
        <v>832</v>
      </c>
      <c r="F763" s="57">
        <v>2331</v>
      </c>
      <c r="G763" s="29">
        <v>605543.62</v>
      </c>
      <c r="H763" s="7">
        <v>44867</v>
      </c>
      <c r="I763" s="100">
        <f>IF(G763&gt;0,0,"")</f>
        <v>0</v>
      </c>
      <c r="J763" s="100">
        <f>IF(I763=0,G763,"")</f>
        <v>605543.62</v>
      </c>
      <c r="K763" s="125" t="str">
        <f>IF(J763&gt;0,"ATRASADO","")</f>
        <v>ATRASADO</v>
      </c>
    </row>
    <row r="764" spans="2:11" s="161" customFormat="1">
      <c r="B764" s="7" t="s">
        <v>1040</v>
      </c>
      <c r="C764" s="14" t="s">
        <v>1076</v>
      </c>
      <c r="D764" s="10" t="s">
        <v>869</v>
      </c>
      <c r="E764" s="16" t="s">
        <v>120</v>
      </c>
      <c r="F764" s="57">
        <v>2355</v>
      </c>
      <c r="G764" s="29">
        <v>2570195.7599999998</v>
      </c>
      <c r="H764" s="7" t="s">
        <v>1040</v>
      </c>
      <c r="I764" s="100">
        <f>IF(G764&gt;0,0,"")</f>
        <v>0</v>
      </c>
      <c r="J764" s="100">
        <f>IF(I764=0,G764,"")</f>
        <v>2570195.7599999998</v>
      </c>
      <c r="K764" s="125" t="str">
        <f>IF(J764&gt;0,"ATRASADO","")</f>
        <v>ATRASADO</v>
      </c>
    </row>
    <row r="765" spans="2:11" s="128" customFormat="1">
      <c r="B765" s="7"/>
      <c r="C765" s="14"/>
      <c r="D765" s="10"/>
      <c r="E765" s="16"/>
      <c r="F765" s="57"/>
      <c r="G765" s="82"/>
      <c r="H765" s="7"/>
      <c r="I765" s="100"/>
      <c r="J765" s="100"/>
      <c r="K765" s="125"/>
    </row>
    <row r="766" spans="2:11" s="90" customFormat="1">
      <c r="B766" s="7">
        <v>43696</v>
      </c>
      <c r="C766" s="14" t="s">
        <v>613</v>
      </c>
      <c r="D766" s="10" t="s">
        <v>708</v>
      </c>
      <c r="E766" s="16" t="s">
        <v>684</v>
      </c>
      <c r="F766" s="57">
        <v>2286</v>
      </c>
      <c r="G766" s="82">
        <v>69856</v>
      </c>
      <c r="H766" s="7">
        <v>43696</v>
      </c>
      <c r="I766" s="100">
        <f>IF(G766&gt;0,0,"")</f>
        <v>0</v>
      </c>
      <c r="J766" s="100">
        <f>IF(I766=0,G766,"")</f>
        <v>69856</v>
      </c>
      <c r="K766" s="125" t="str">
        <f>IF(J766&gt;0,"ATRASADO","")</f>
        <v>ATRASADO</v>
      </c>
    </row>
    <row r="767" spans="2:11" s="98" customFormat="1">
      <c r="B767" s="7"/>
      <c r="C767" s="14"/>
      <c r="D767" s="10"/>
      <c r="E767" s="16"/>
      <c r="F767" s="57"/>
      <c r="G767" s="82"/>
      <c r="H767" s="7"/>
      <c r="I767" s="100" t="str">
        <f>IF(G767&gt;0,0,"")</f>
        <v/>
      </c>
      <c r="J767" s="100" t="str">
        <f>IF(I767=0,G767,"")</f>
        <v/>
      </c>
      <c r="K767" s="125"/>
    </row>
    <row r="768" spans="2:11" s="115" customFormat="1">
      <c r="B768" s="7">
        <v>44320</v>
      </c>
      <c r="C768" s="14" t="s">
        <v>781</v>
      </c>
      <c r="D768" s="10" t="s">
        <v>780</v>
      </c>
      <c r="E768" s="16" t="s">
        <v>782</v>
      </c>
      <c r="F768" s="57">
        <v>2242</v>
      </c>
      <c r="G768" s="82">
        <v>5921666.1900000004</v>
      </c>
      <c r="H768" s="7">
        <v>44320</v>
      </c>
      <c r="I768" s="100">
        <f>IF(G768&gt;0,0,"")</f>
        <v>0</v>
      </c>
      <c r="J768" s="100">
        <f>IF(I768=0,G768,"")</f>
        <v>5921666.1900000004</v>
      </c>
      <c r="K768" s="125" t="str">
        <f>IF(J768&gt;0,"ATRASADO","")</f>
        <v>ATRASADO</v>
      </c>
    </row>
    <row r="769" spans="2:11" s="168" customFormat="1">
      <c r="B769" s="7"/>
      <c r="C769" s="14"/>
      <c r="D769" s="10"/>
      <c r="E769" s="16"/>
      <c r="F769" s="57"/>
      <c r="G769" s="82"/>
      <c r="H769" s="7"/>
      <c r="I769" s="100"/>
      <c r="J769" s="100"/>
      <c r="K769" s="125"/>
    </row>
    <row r="770" spans="2:11" s="168" customFormat="1">
      <c r="B770" s="7">
        <v>44958</v>
      </c>
      <c r="C770" s="14" t="s">
        <v>1196</v>
      </c>
      <c r="D770" s="10" t="s">
        <v>873</v>
      </c>
      <c r="E770" s="16" t="s">
        <v>452</v>
      </c>
      <c r="F770" s="57">
        <v>2221</v>
      </c>
      <c r="G770" s="82">
        <v>23600</v>
      </c>
      <c r="H770" s="7">
        <v>44958</v>
      </c>
      <c r="I770" s="100">
        <f>IF(G770&gt;0,0,"")</f>
        <v>0</v>
      </c>
      <c r="J770" s="100">
        <f>IF(I770=0,G770,"")</f>
        <v>23600</v>
      </c>
      <c r="K770" s="125" t="str">
        <f>IF(J770&gt;0,"ATRASADO","")</f>
        <v>ATRASADO</v>
      </c>
    </row>
    <row r="771" spans="2:11" s="161" customFormat="1">
      <c r="B771" s="7"/>
      <c r="C771" s="14"/>
      <c r="D771" s="10"/>
      <c r="E771" s="16"/>
      <c r="F771" s="57"/>
      <c r="G771" s="82"/>
      <c r="H771" s="7"/>
      <c r="I771" s="100"/>
      <c r="J771" s="100"/>
      <c r="K771" s="125"/>
    </row>
    <row r="772" spans="2:11" s="161" customFormat="1">
      <c r="B772" s="7">
        <v>44896</v>
      </c>
      <c r="C772" s="14" t="s">
        <v>983</v>
      </c>
      <c r="D772" s="10" t="s">
        <v>964</v>
      </c>
      <c r="E772" s="16" t="s">
        <v>452</v>
      </c>
      <c r="F772" s="57">
        <v>2221</v>
      </c>
      <c r="G772" s="82">
        <v>23600</v>
      </c>
      <c r="H772" s="7">
        <v>44896</v>
      </c>
      <c r="I772" s="100">
        <f t="shared" ref="I772:I814" si="51">IF(G772&gt;0,0,"")</f>
        <v>0</v>
      </c>
      <c r="J772" s="100">
        <f t="shared" ref="J772:J814" si="52">IF(I772=0,G772,"")</f>
        <v>23600</v>
      </c>
      <c r="K772" s="125" t="str">
        <f>IF(J772&gt;0,"ATRASADO","")</f>
        <v>ATRASADO</v>
      </c>
    </row>
    <row r="773" spans="2:11" s="165" customFormat="1">
      <c r="B773" s="7">
        <v>44929</v>
      </c>
      <c r="C773" s="14" t="s">
        <v>1074</v>
      </c>
      <c r="D773" s="10" t="s">
        <v>964</v>
      </c>
      <c r="E773" s="16" t="s">
        <v>452</v>
      </c>
      <c r="F773" s="57">
        <v>2221</v>
      </c>
      <c r="G773" s="82">
        <v>23600</v>
      </c>
      <c r="H773" s="7">
        <v>44929</v>
      </c>
      <c r="I773" s="100">
        <f t="shared" si="51"/>
        <v>0</v>
      </c>
      <c r="J773" s="100">
        <f t="shared" si="52"/>
        <v>23600</v>
      </c>
      <c r="K773" s="125" t="str">
        <f>IF(J773&gt;0,"ATRASADO","")</f>
        <v>ATRASADO</v>
      </c>
    </row>
    <row r="774" spans="2:11" s="165" customFormat="1">
      <c r="B774" s="7">
        <v>44929</v>
      </c>
      <c r="C774" s="14" t="s">
        <v>1078</v>
      </c>
      <c r="D774" s="10" t="s">
        <v>964</v>
      </c>
      <c r="E774" s="16" t="s">
        <v>452</v>
      </c>
      <c r="F774" s="57">
        <v>2221</v>
      </c>
      <c r="G774" s="82">
        <v>23600</v>
      </c>
      <c r="H774" s="7">
        <v>44929</v>
      </c>
      <c r="I774" s="100">
        <f t="shared" si="51"/>
        <v>0</v>
      </c>
      <c r="J774" s="100">
        <f t="shared" si="52"/>
        <v>23600</v>
      </c>
      <c r="K774" s="125" t="str">
        <f>IF(J774&gt;0,"ATRASADO","")</f>
        <v>ATRASADO</v>
      </c>
    </row>
    <row r="775" spans="2:11" s="123" customFormat="1">
      <c r="B775" s="7"/>
      <c r="C775" s="14"/>
      <c r="D775" s="10"/>
      <c r="E775" s="16"/>
      <c r="F775" s="57"/>
      <c r="G775" s="82"/>
      <c r="H775" s="7"/>
      <c r="I775" s="100" t="str">
        <f t="shared" si="51"/>
        <v/>
      </c>
      <c r="J775" s="100" t="str">
        <f t="shared" si="52"/>
        <v/>
      </c>
      <c r="K775" s="125"/>
    </row>
    <row r="776" spans="2:11" s="81" customFormat="1">
      <c r="B776" s="33">
        <v>41900</v>
      </c>
      <c r="C776" s="32" t="s">
        <v>544</v>
      </c>
      <c r="D776" s="10" t="s">
        <v>545</v>
      </c>
      <c r="E776" s="16" t="s">
        <v>131</v>
      </c>
      <c r="F776" s="57">
        <v>2287</v>
      </c>
      <c r="G776" s="29">
        <v>23600</v>
      </c>
      <c r="H776" s="33">
        <v>41900</v>
      </c>
      <c r="I776" s="100">
        <f t="shared" si="51"/>
        <v>0</v>
      </c>
      <c r="J776" s="100">
        <f t="shared" si="52"/>
        <v>23600</v>
      </c>
      <c r="K776" s="125" t="str">
        <f>IF(J776&gt;0,"ATRASADO","")</f>
        <v>ATRASADO</v>
      </c>
    </row>
    <row r="777" spans="2:11" s="81" customFormat="1">
      <c r="B777" s="7"/>
      <c r="C777" s="14"/>
      <c r="D777" s="10"/>
      <c r="E777" s="16"/>
      <c r="F777" s="57"/>
      <c r="G777" s="82"/>
      <c r="H777" s="7"/>
      <c r="I777" s="100" t="str">
        <f t="shared" si="51"/>
        <v/>
      </c>
      <c r="J777" s="100" t="str">
        <f t="shared" si="52"/>
        <v/>
      </c>
      <c r="K777" s="125"/>
    </row>
    <row r="778" spans="2:11" s="73" customFormat="1">
      <c r="B778" s="8">
        <v>41792</v>
      </c>
      <c r="C778" s="18" t="s">
        <v>22</v>
      </c>
      <c r="D778" s="10" t="s">
        <v>23</v>
      </c>
      <c r="E778" s="16" t="s">
        <v>24</v>
      </c>
      <c r="F778" s="57">
        <v>2242</v>
      </c>
      <c r="G778" s="29">
        <v>220000</v>
      </c>
      <c r="H778" s="8">
        <v>41792</v>
      </c>
      <c r="I778" s="100">
        <f t="shared" si="51"/>
        <v>0</v>
      </c>
      <c r="J778" s="100">
        <f t="shared" si="52"/>
        <v>220000</v>
      </c>
      <c r="K778" s="125" t="str">
        <f t="shared" ref="K778:K793" si="53">IF(J778&gt;0,"ATRASADO","")</f>
        <v>ATRASADO</v>
      </c>
    </row>
    <row r="779" spans="2:11" s="73" customFormat="1">
      <c r="B779" s="8">
        <v>41821</v>
      </c>
      <c r="C779" s="18" t="s">
        <v>25</v>
      </c>
      <c r="D779" s="10" t="s">
        <v>23</v>
      </c>
      <c r="E779" s="16" t="s">
        <v>24</v>
      </c>
      <c r="F779" s="57">
        <v>2242</v>
      </c>
      <c r="G779" s="29">
        <v>220000</v>
      </c>
      <c r="H779" s="8">
        <v>41821</v>
      </c>
      <c r="I779" s="100">
        <f t="shared" si="51"/>
        <v>0</v>
      </c>
      <c r="J779" s="100">
        <f t="shared" si="52"/>
        <v>220000</v>
      </c>
      <c r="K779" s="125" t="str">
        <f t="shared" si="53"/>
        <v>ATRASADO</v>
      </c>
    </row>
    <row r="780" spans="2:11" s="73" customFormat="1">
      <c r="B780" s="8">
        <v>41821</v>
      </c>
      <c r="C780" s="18" t="s">
        <v>26</v>
      </c>
      <c r="D780" s="10" t="s">
        <v>23</v>
      </c>
      <c r="E780" s="16" t="s">
        <v>24</v>
      </c>
      <c r="F780" s="57">
        <v>2242</v>
      </c>
      <c r="G780" s="29">
        <v>220000</v>
      </c>
      <c r="H780" s="8">
        <v>41821</v>
      </c>
      <c r="I780" s="100">
        <f t="shared" si="51"/>
        <v>0</v>
      </c>
      <c r="J780" s="100">
        <f t="shared" si="52"/>
        <v>220000</v>
      </c>
      <c r="K780" s="125" t="str">
        <f t="shared" si="53"/>
        <v>ATRASADO</v>
      </c>
    </row>
    <row r="781" spans="2:11" s="74" customFormat="1">
      <c r="B781" s="8">
        <v>42217</v>
      </c>
      <c r="C781" s="18">
        <v>1502438714</v>
      </c>
      <c r="D781" s="10" t="s">
        <v>23</v>
      </c>
      <c r="E781" s="16" t="s">
        <v>24</v>
      </c>
      <c r="F781" s="57">
        <v>2242</v>
      </c>
      <c r="G781" s="29">
        <v>266000</v>
      </c>
      <c r="H781" s="8">
        <v>42217</v>
      </c>
      <c r="I781" s="100">
        <f t="shared" si="51"/>
        <v>0</v>
      </c>
      <c r="J781" s="100">
        <f t="shared" si="52"/>
        <v>266000</v>
      </c>
      <c r="K781" s="125" t="str">
        <f t="shared" si="53"/>
        <v>ATRASADO</v>
      </c>
    </row>
    <row r="782" spans="2:11" s="74" customFormat="1">
      <c r="B782" s="8">
        <v>42217</v>
      </c>
      <c r="C782" s="18">
        <v>1502438715</v>
      </c>
      <c r="D782" s="10" t="s">
        <v>23</v>
      </c>
      <c r="E782" s="16" t="s">
        <v>24</v>
      </c>
      <c r="F782" s="57">
        <v>2242</v>
      </c>
      <c r="G782" s="29">
        <v>266000</v>
      </c>
      <c r="H782" s="8">
        <v>42217</v>
      </c>
      <c r="I782" s="100">
        <f t="shared" si="51"/>
        <v>0</v>
      </c>
      <c r="J782" s="100">
        <f t="shared" si="52"/>
        <v>266000</v>
      </c>
      <c r="K782" s="125" t="str">
        <f t="shared" si="53"/>
        <v>ATRASADO</v>
      </c>
    </row>
    <row r="783" spans="2:11" s="74" customFormat="1">
      <c r="B783" s="8">
        <v>42170</v>
      </c>
      <c r="C783" s="18">
        <v>1502438716</v>
      </c>
      <c r="D783" s="10" t="s">
        <v>23</v>
      </c>
      <c r="E783" s="16" t="s">
        <v>24</v>
      </c>
      <c r="F783" s="57">
        <v>2242</v>
      </c>
      <c r="G783" s="29">
        <v>266000</v>
      </c>
      <c r="H783" s="8">
        <v>42170</v>
      </c>
      <c r="I783" s="100">
        <f t="shared" si="51"/>
        <v>0</v>
      </c>
      <c r="J783" s="100">
        <f t="shared" si="52"/>
        <v>266000</v>
      </c>
      <c r="K783" s="125" t="str">
        <f t="shared" si="53"/>
        <v>ATRASADO</v>
      </c>
    </row>
    <row r="784" spans="2:11" s="74" customFormat="1">
      <c r="B784" s="8">
        <v>42170</v>
      </c>
      <c r="C784" s="18">
        <v>1502438717</v>
      </c>
      <c r="D784" s="10" t="s">
        <v>23</v>
      </c>
      <c r="E784" s="16" t="s">
        <v>24</v>
      </c>
      <c r="F784" s="57">
        <v>2242</v>
      </c>
      <c r="G784" s="29">
        <v>266000</v>
      </c>
      <c r="H784" s="8">
        <v>42170</v>
      </c>
      <c r="I784" s="100">
        <f t="shared" si="51"/>
        <v>0</v>
      </c>
      <c r="J784" s="100">
        <f t="shared" si="52"/>
        <v>266000</v>
      </c>
      <c r="K784" s="125" t="str">
        <f t="shared" si="53"/>
        <v>ATRASADO</v>
      </c>
    </row>
    <row r="785" spans="2:11" s="78" customFormat="1">
      <c r="B785" s="8">
        <v>42200</v>
      </c>
      <c r="C785" s="18">
        <v>1502438718</v>
      </c>
      <c r="D785" s="10" t="s">
        <v>23</v>
      </c>
      <c r="E785" s="16" t="s">
        <v>24</v>
      </c>
      <c r="F785" s="57">
        <v>2242</v>
      </c>
      <c r="G785" s="29">
        <v>266000</v>
      </c>
      <c r="H785" s="8">
        <v>42200</v>
      </c>
      <c r="I785" s="100">
        <f t="shared" si="51"/>
        <v>0</v>
      </c>
      <c r="J785" s="100">
        <f t="shared" si="52"/>
        <v>266000</v>
      </c>
      <c r="K785" s="125" t="str">
        <f t="shared" si="53"/>
        <v>ATRASADO</v>
      </c>
    </row>
    <row r="786" spans="2:11" s="78" customFormat="1">
      <c r="B786" s="8">
        <v>42200</v>
      </c>
      <c r="C786" s="18">
        <v>1502438719</v>
      </c>
      <c r="D786" s="10" t="s">
        <v>23</v>
      </c>
      <c r="E786" s="16" t="s">
        <v>24</v>
      </c>
      <c r="F786" s="57">
        <v>2242</v>
      </c>
      <c r="G786" s="29">
        <v>266000</v>
      </c>
      <c r="H786" s="8">
        <v>42200</v>
      </c>
      <c r="I786" s="100">
        <f t="shared" si="51"/>
        <v>0</v>
      </c>
      <c r="J786" s="100">
        <f t="shared" si="52"/>
        <v>266000</v>
      </c>
      <c r="K786" s="125" t="str">
        <f t="shared" si="53"/>
        <v>ATRASADO</v>
      </c>
    </row>
    <row r="787" spans="2:11" s="78" customFormat="1">
      <c r="B787" s="8">
        <v>42200</v>
      </c>
      <c r="C787" s="18">
        <v>1502438720</v>
      </c>
      <c r="D787" s="10" t="s">
        <v>23</v>
      </c>
      <c r="E787" s="16" t="s">
        <v>24</v>
      </c>
      <c r="F787" s="57">
        <v>2242</v>
      </c>
      <c r="G787" s="29">
        <v>266000</v>
      </c>
      <c r="H787" s="8">
        <v>42200</v>
      </c>
      <c r="I787" s="100">
        <f t="shared" si="51"/>
        <v>0</v>
      </c>
      <c r="J787" s="100">
        <f t="shared" si="52"/>
        <v>266000</v>
      </c>
      <c r="K787" s="125" t="str">
        <f t="shared" si="53"/>
        <v>ATRASADO</v>
      </c>
    </row>
    <row r="788" spans="2:11" s="78" customFormat="1">
      <c r="B788" s="8">
        <v>42200</v>
      </c>
      <c r="C788" s="18">
        <v>1502438721</v>
      </c>
      <c r="D788" s="10" t="s">
        <v>23</v>
      </c>
      <c r="E788" s="16" t="s">
        <v>24</v>
      </c>
      <c r="F788" s="57">
        <v>2242</v>
      </c>
      <c r="G788" s="29">
        <v>266000</v>
      </c>
      <c r="H788" s="8">
        <v>42200</v>
      </c>
      <c r="I788" s="100">
        <f t="shared" si="51"/>
        <v>0</v>
      </c>
      <c r="J788" s="100">
        <f t="shared" si="52"/>
        <v>266000</v>
      </c>
      <c r="K788" s="125" t="str">
        <f t="shared" si="53"/>
        <v>ATRASADO</v>
      </c>
    </row>
    <row r="789" spans="2:11" s="79" customFormat="1">
      <c r="B789" s="8">
        <v>42208</v>
      </c>
      <c r="C789" s="18">
        <v>1502438722</v>
      </c>
      <c r="D789" s="10" t="s">
        <v>23</v>
      </c>
      <c r="E789" s="16" t="s">
        <v>24</v>
      </c>
      <c r="F789" s="57">
        <v>2242</v>
      </c>
      <c r="G789" s="29">
        <v>266000</v>
      </c>
      <c r="H789" s="8">
        <v>42208</v>
      </c>
      <c r="I789" s="100">
        <f t="shared" si="51"/>
        <v>0</v>
      </c>
      <c r="J789" s="100">
        <f t="shared" si="52"/>
        <v>266000</v>
      </c>
      <c r="K789" s="125" t="str">
        <f t="shared" si="53"/>
        <v>ATRASADO</v>
      </c>
    </row>
    <row r="790" spans="2:11" s="79" customFormat="1">
      <c r="B790" s="8">
        <v>42208</v>
      </c>
      <c r="C790" s="18">
        <v>1502438723</v>
      </c>
      <c r="D790" s="10" t="s">
        <v>23</v>
      </c>
      <c r="E790" s="16" t="s">
        <v>24</v>
      </c>
      <c r="F790" s="57">
        <v>2242</v>
      </c>
      <c r="G790" s="29">
        <v>266000</v>
      </c>
      <c r="H790" s="8">
        <v>42208</v>
      </c>
      <c r="I790" s="100">
        <f t="shared" si="51"/>
        <v>0</v>
      </c>
      <c r="J790" s="100">
        <f t="shared" si="52"/>
        <v>266000</v>
      </c>
      <c r="K790" s="125" t="str">
        <f t="shared" si="53"/>
        <v>ATRASADO</v>
      </c>
    </row>
    <row r="791" spans="2:11" s="79" customFormat="1">
      <c r="B791" s="8">
        <v>42216</v>
      </c>
      <c r="C791" s="18">
        <v>1502438724</v>
      </c>
      <c r="D791" s="10" t="s">
        <v>23</v>
      </c>
      <c r="E791" s="16" t="s">
        <v>24</v>
      </c>
      <c r="F791" s="57">
        <v>2242</v>
      </c>
      <c r="G791" s="29">
        <v>266000</v>
      </c>
      <c r="H791" s="8">
        <v>42216</v>
      </c>
      <c r="I791" s="100">
        <f t="shared" si="51"/>
        <v>0</v>
      </c>
      <c r="J791" s="100">
        <f t="shared" si="52"/>
        <v>266000</v>
      </c>
      <c r="K791" s="125" t="str">
        <f t="shared" si="53"/>
        <v>ATRASADO</v>
      </c>
    </row>
    <row r="792" spans="2:11" s="81" customFormat="1">
      <c r="B792" s="8">
        <v>42216</v>
      </c>
      <c r="C792" s="18">
        <v>1502438725</v>
      </c>
      <c r="D792" s="10" t="s">
        <v>23</v>
      </c>
      <c r="E792" s="16" t="s">
        <v>24</v>
      </c>
      <c r="F792" s="57">
        <v>2242</v>
      </c>
      <c r="G792" s="29">
        <v>266000</v>
      </c>
      <c r="H792" s="8">
        <v>42216</v>
      </c>
      <c r="I792" s="100">
        <f t="shared" si="51"/>
        <v>0</v>
      </c>
      <c r="J792" s="100">
        <f t="shared" si="52"/>
        <v>266000</v>
      </c>
      <c r="K792" s="125" t="str">
        <f t="shared" si="53"/>
        <v>ATRASADO</v>
      </c>
    </row>
    <row r="793" spans="2:11" s="81" customFormat="1">
      <c r="B793" s="8">
        <v>42221</v>
      </c>
      <c r="C793" s="18">
        <v>1502438726</v>
      </c>
      <c r="D793" s="10" t="s">
        <v>23</v>
      </c>
      <c r="E793" s="16" t="s">
        <v>24</v>
      </c>
      <c r="F793" s="57">
        <v>2242</v>
      </c>
      <c r="G793" s="29">
        <v>266000</v>
      </c>
      <c r="H793" s="8">
        <v>42221</v>
      </c>
      <c r="I793" s="100">
        <f t="shared" si="51"/>
        <v>0</v>
      </c>
      <c r="J793" s="100">
        <f t="shared" si="52"/>
        <v>266000</v>
      </c>
      <c r="K793" s="125" t="str">
        <f t="shared" si="53"/>
        <v>ATRASADO</v>
      </c>
    </row>
    <row r="794" spans="2:11" s="92" customFormat="1">
      <c r="B794" s="8"/>
      <c r="C794" s="18"/>
      <c r="D794" s="10"/>
      <c r="E794" s="16"/>
      <c r="F794" s="57"/>
      <c r="G794" s="29"/>
      <c r="H794" s="8"/>
      <c r="I794" s="100" t="str">
        <f t="shared" si="51"/>
        <v/>
      </c>
      <c r="J794" s="100" t="str">
        <f t="shared" si="52"/>
        <v/>
      </c>
      <c r="K794" s="125"/>
    </row>
    <row r="795" spans="2:11" s="81" customFormat="1">
      <c r="B795" s="7">
        <v>42647</v>
      </c>
      <c r="C795" s="13">
        <v>1500648147</v>
      </c>
      <c r="D795" s="10" t="s">
        <v>151</v>
      </c>
      <c r="E795" s="16" t="s">
        <v>102</v>
      </c>
      <c r="F795" s="57">
        <v>2221</v>
      </c>
      <c r="G795" s="29">
        <v>14160</v>
      </c>
      <c r="H795" s="7">
        <v>42647</v>
      </c>
      <c r="I795" s="100">
        <f t="shared" si="51"/>
        <v>0</v>
      </c>
      <c r="J795" s="100">
        <f t="shared" si="52"/>
        <v>14160</v>
      </c>
      <c r="K795" s="125" t="str">
        <f>IF(J795&gt;0,"ATRASADO","")</f>
        <v>ATRASADO</v>
      </c>
    </row>
    <row r="796" spans="2:11" s="81" customFormat="1">
      <c r="B796" s="7"/>
      <c r="C796" s="13"/>
      <c r="D796" s="10"/>
      <c r="E796" s="16"/>
      <c r="F796" s="57"/>
      <c r="G796" s="29"/>
      <c r="H796" s="7"/>
      <c r="I796" s="100" t="str">
        <f t="shared" si="51"/>
        <v/>
      </c>
      <c r="J796" s="100" t="str">
        <f t="shared" si="52"/>
        <v/>
      </c>
      <c r="K796" s="125"/>
    </row>
    <row r="797" spans="2:11" s="81" customFormat="1">
      <c r="B797" s="7">
        <v>41184</v>
      </c>
      <c r="C797" s="13" t="s">
        <v>47</v>
      </c>
      <c r="D797" s="10" t="s">
        <v>48</v>
      </c>
      <c r="E797" s="16" t="s">
        <v>21</v>
      </c>
      <c r="F797" s="57">
        <v>2251</v>
      </c>
      <c r="G797" s="29">
        <f>11299.52+320.12</f>
        <v>11619.640000000001</v>
      </c>
      <c r="H797" s="7">
        <v>41184</v>
      </c>
      <c r="I797" s="100">
        <f t="shared" si="51"/>
        <v>0</v>
      </c>
      <c r="J797" s="100">
        <f t="shared" si="52"/>
        <v>11619.640000000001</v>
      </c>
      <c r="K797" s="125" t="str">
        <f t="shared" ref="K797:K814" si="54">IF(J797&gt;0,"ATRASADO","")</f>
        <v>ATRASADO</v>
      </c>
    </row>
    <row r="798" spans="2:11" s="73" customFormat="1">
      <c r="B798" s="7">
        <v>41215</v>
      </c>
      <c r="C798" s="13" t="s">
        <v>37</v>
      </c>
      <c r="D798" s="10" t="s">
        <v>48</v>
      </c>
      <c r="E798" s="16" t="s">
        <v>21</v>
      </c>
      <c r="F798" s="57">
        <v>2251</v>
      </c>
      <c r="G798" s="29">
        <v>20299.79</v>
      </c>
      <c r="H798" s="7">
        <v>41215</v>
      </c>
      <c r="I798" s="100">
        <f t="shared" si="51"/>
        <v>0</v>
      </c>
      <c r="J798" s="100">
        <f t="shared" si="52"/>
        <v>20299.79</v>
      </c>
      <c r="K798" s="125" t="str">
        <f t="shared" si="54"/>
        <v>ATRASADO</v>
      </c>
    </row>
    <row r="799" spans="2:11" s="69" customFormat="1">
      <c r="B799" s="7">
        <v>41245</v>
      </c>
      <c r="C799" s="13" t="s">
        <v>39</v>
      </c>
      <c r="D799" s="10" t="s">
        <v>48</v>
      </c>
      <c r="E799" s="16" t="s">
        <v>21</v>
      </c>
      <c r="F799" s="57">
        <v>2251</v>
      </c>
      <c r="G799" s="29">
        <v>20299.79</v>
      </c>
      <c r="H799" s="7">
        <v>41245</v>
      </c>
      <c r="I799" s="100">
        <f t="shared" si="51"/>
        <v>0</v>
      </c>
      <c r="J799" s="100">
        <f t="shared" si="52"/>
        <v>20299.79</v>
      </c>
      <c r="K799" s="125" t="str">
        <f t="shared" si="54"/>
        <v>ATRASADO</v>
      </c>
    </row>
    <row r="800" spans="2:11" s="71" customFormat="1">
      <c r="B800" s="7">
        <v>41276</v>
      </c>
      <c r="C800" s="13" t="s">
        <v>40</v>
      </c>
      <c r="D800" s="10" t="s">
        <v>48</v>
      </c>
      <c r="E800" s="16" t="s">
        <v>21</v>
      </c>
      <c r="F800" s="57">
        <v>2251</v>
      </c>
      <c r="G800" s="29">
        <v>20649.8</v>
      </c>
      <c r="H800" s="7">
        <v>41276</v>
      </c>
      <c r="I800" s="100">
        <f t="shared" si="51"/>
        <v>0</v>
      </c>
      <c r="J800" s="100">
        <f t="shared" si="52"/>
        <v>20649.8</v>
      </c>
      <c r="K800" s="125" t="str">
        <f t="shared" si="54"/>
        <v>ATRASADO</v>
      </c>
    </row>
    <row r="801" spans="2:11" s="65" customFormat="1">
      <c r="B801" s="7">
        <v>41307</v>
      </c>
      <c r="C801" s="13" t="s">
        <v>41</v>
      </c>
      <c r="D801" s="10" t="s">
        <v>48</v>
      </c>
      <c r="E801" s="16" t="s">
        <v>21</v>
      </c>
      <c r="F801" s="57">
        <v>2251</v>
      </c>
      <c r="G801" s="29">
        <v>20649.8</v>
      </c>
      <c r="H801" s="7">
        <v>41307</v>
      </c>
      <c r="I801" s="100">
        <f t="shared" si="51"/>
        <v>0</v>
      </c>
      <c r="J801" s="100">
        <f t="shared" si="52"/>
        <v>20649.8</v>
      </c>
      <c r="K801" s="125" t="str">
        <f t="shared" si="54"/>
        <v>ATRASADO</v>
      </c>
    </row>
    <row r="802" spans="2:11">
      <c r="B802" s="7">
        <v>41335</v>
      </c>
      <c r="C802" s="13" t="s">
        <v>42</v>
      </c>
      <c r="D802" s="10" t="s">
        <v>48</v>
      </c>
      <c r="E802" s="16" t="s">
        <v>21</v>
      </c>
      <c r="F802" s="57">
        <v>2251</v>
      </c>
      <c r="G802" s="29">
        <v>20649.8</v>
      </c>
      <c r="H802" s="7">
        <v>41335</v>
      </c>
      <c r="I802" s="100">
        <f t="shared" si="51"/>
        <v>0</v>
      </c>
      <c r="J802" s="100">
        <f t="shared" si="52"/>
        <v>20649.8</v>
      </c>
      <c r="K802" s="125" t="str">
        <f t="shared" si="54"/>
        <v>ATRASADO</v>
      </c>
    </row>
    <row r="803" spans="2:11" s="60" customFormat="1">
      <c r="B803" s="7">
        <v>41394</v>
      </c>
      <c r="C803" s="13" t="s">
        <v>43</v>
      </c>
      <c r="D803" s="10" t="s">
        <v>48</v>
      </c>
      <c r="E803" s="16" t="s">
        <v>21</v>
      </c>
      <c r="F803" s="57">
        <v>2251</v>
      </c>
      <c r="G803" s="29">
        <v>20649.8</v>
      </c>
      <c r="H803" s="7">
        <v>41394</v>
      </c>
      <c r="I803" s="100">
        <f t="shared" si="51"/>
        <v>0</v>
      </c>
      <c r="J803" s="100">
        <f t="shared" si="52"/>
        <v>20649.8</v>
      </c>
      <c r="K803" s="125" t="str">
        <f t="shared" si="54"/>
        <v>ATRASADO</v>
      </c>
    </row>
    <row r="804" spans="2:11" s="73" customFormat="1">
      <c r="B804" s="7">
        <v>41425</v>
      </c>
      <c r="C804" s="13" t="s">
        <v>44</v>
      </c>
      <c r="D804" s="10" t="s">
        <v>48</v>
      </c>
      <c r="E804" s="16" t="s">
        <v>21</v>
      </c>
      <c r="F804" s="57">
        <v>2251</v>
      </c>
      <c r="G804" s="29">
        <v>20649.8</v>
      </c>
      <c r="H804" s="7">
        <v>41425</v>
      </c>
      <c r="I804" s="100">
        <f t="shared" si="51"/>
        <v>0</v>
      </c>
      <c r="J804" s="100">
        <f t="shared" si="52"/>
        <v>20649.8</v>
      </c>
      <c r="K804" s="125" t="str">
        <f t="shared" si="54"/>
        <v>ATRASADO</v>
      </c>
    </row>
    <row r="805" spans="2:11" s="81" customFormat="1">
      <c r="B805" s="7">
        <v>41455</v>
      </c>
      <c r="C805" s="13" t="s">
        <v>30</v>
      </c>
      <c r="D805" s="10" t="s">
        <v>48</v>
      </c>
      <c r="E805" s="16" t="s">
        <v>21</v>
      </c>
      <c r="F805" s="57">
        <v>2251</v>
      </c>
      <c r="G805" s="29">
        <v>20649.8</v>
      </c>
      <c r="H805" s="7">
        <v>41455</v>
      </c>
      <c r="I805" s="100">
        <f t="shared" si="51"/>
        <v>0</v>
      </c>
      <c r="J805" s="100">
        <f t="shared" si="52"/>
        <v>20649.8</v>
      </c>
      <c r="K805" s="125" t="str">
        <f t="shared" si="54"/>
        <v>ATRASADO</v>
      </c>
    </row>
    <row r="806" spans="2:11" s="73" customFormat="1">
      <c r="B806" s="7">
        <v>41485</v>
      </c>
      <c r="C806" s="13" t="s">
        <v>32</v>
      </c>
      <c r="D806" s="10" t="s">
        <v>48</v>
      </c>
      <c r="E806" s="16" t="s">
        <v>21</v>
      </c>
      <c r="F806" s="57">
        <v>2251</v>
      </c>
      <c r="G806" s="29">
        <v>20649.8</v>
      </c>
      <c r="H806" s="7">
        <v>41485</v>
      </c>
      <c r="I806" s="100">
        <f t="shared" si="51"/>
        <v>0</v>
      </c>
      <c r="J806" s="100">
        <f t="shared" si="52"/>
        <v>20649.8</v>
      </c>
      <c r="K806" s="125" t="str">
        <f t="shared" si="54"/>
        <v>ATRASADO</v>
      </c>
    </row>
    <row r="807" spans="2:11">
      <c r="B807" s="7">
        <v>41517</v>
      </c>
      <c r="C807" s="13" t="s">
        <v>33</v>
      </c>
      <c r="D807" s="10" t="s">
        <v>48</v>
      </c>
      <c r="E807" s="16" t="s">
        <v>21</v>
      </c>
      <c r="F807" s="57">
        <v>2251</v>
      </c>
      <c r="G807" s="29">
        <v>20649.8</v>
      </c>
      <c r="H807" s="7">
        <v>41517</v>
      </c>
      <c r="I807" s="100">
        <f t="shared" si="51"/>
        <v>0</v>
      </c>
      <c r="J807" s="100">
        <f t="shared" si="52"/>
        <v>20649.8</v>
      </c>
      <c r="K807" s="125" t="str">
        <f t="shared" si="54"/>
        <v>ATRASADO</v>
      </c>
    </row>
    <row r="808" spans="2:11">
      <c r="B808" s="7">
        <v>41547</v>
      </c>
      <c r="C808" s="13" t="s">
        <v>45</v>
      </c>
      <c r="D808" s="10" t="s">
        <v>48</v>
      </c>
      <c r="E808" s="16" t="s">
        <v>21</v>
      </c>
      <c r="F808" s="57">
        <v>2251</v>
      </c>
      <c r="G808" s="29">
        <v>20649.8</v>
      </c>
      <c r="H808" s="7">
        <v>41547</v>
      </c>
      <c r="I808" s="100">
        <f t="shared" si="51"/>
        <v>0</v>
      </c>
      <c r="J808" s="100">
        <f t="shared" si="52"/>
        <v>20649.8</v>
      </c>
      <c r="K808" s="125" t="str">
        <f t="shared" si="54"/>
        <v>ATRASADO</v>
      </c>
    </row>
    <row r="809" spans="2:11">
      <c r="B809" s="7">
        <v>41577</v>
      </c>
      <c r="C809" s="13" t="s">
        <v>46</v>
      </c>
      <c r="D809" s="10" t="s">
        <v>48</v>
      </c>
      <c r="E809" s="16" t="s">
        <v>21</v>
      </c>
      <c r="F809" s="57">
        <v>2251</v>
      </c>
      <c r="G809" s="29">
        <v>20649.8</v>
      </c>
      <c r="H809" s="7">
        <v>41577</v>
      </c>
      <c r="I809" s="100">
        <f t="shared" si="51"/>
        <v>0</v>
      </c>
      <c r="J809" s="100">
        <f t="shared" si="52"/>
        <v>20649.8</v>
      </c>
      <c r="K809" s="125" t="str">
        <f t="shared" si="54"/>
        <v>ATRASADO</v>
      </c>
    </row>
    <row r="810" spans="2:11">
      <c r="B810" s="7">
        <v>41608</v>
      </c>
      <c r="C810" s="13" t="s">
        <v>49</v>
      </c>
      <c r="D810" s="10" t="s">
        <v>48</v>
      </c>
      <c r="E810" s="16" t="s">
        <v>21</v>
      </c>
      <c r="F810" s="57">
        <v>2251</v>
      </c>
      <c r="G810" s="29">
        <v>20649.8</v>
      </c>
      <c r="H810" s="7">
        <v>41608</v>
      </c>
      <c r="I810" s="100">
        <f t="shared" si="51"/>
        <v>0</v>
      </c>
      <c r="J810" s="100">
        <f t="shared" si="52"/>
        <v>20649.8</v>
      </c>
      <c r="K810" s="125" t="str">
        <f t="shared" si="54"/>
        <v>ATRASADO</v>
      </c>
    </row>
    <row r="811" spans="2:11">
      <c r="B811" s="7">
        <v>41638</v>
      </c>
      <c r="C811" s="13" t="s">
        <v>50</v>
      </c>
      <c r="D811" s="10" t="s">
        <v>48</v>
      </c>
      <c r="E811" s="16" t="s">
        <v>21</v>
      </c>
      <c r="F811" s="57">
        <v>2251</v>
      </c>
      <c r="G811" s="29">
        <v>20649.8</v>
      </c>
      <c r="H811" s="7">
        <v>41638</v>
      </c>
      <c r="I811" s="100">
        <f t="shared" si="51"/>
        <v>0</v>
      </c>
      <c r="J811" s="100">
        <f t="shared" si="52"/>
        <v>20649.8</v>
      </c>
      <c r="K811" s="125" t="str">
        <f t="shared" si="54"/>
        <v>ATRASADO</v>
      </c>
    </row>
    <row r="812" spans="2:11">
      <c r="B812" s="7">
        <v>41669</v>
      </c>
      <c r="C812" s="13" t="s">
        <v>51</v>
      </c>
      <c r="D812" s="10" t="s">
        <v>48</v>
      </c>
      <c r="E812" s="16" t="s">
        <v>21</v>
      </c>
      <c r="F812" s="57">
        <v>2251</v>
      </c>
      <c r="G812" s="29">
        <v>20649.8</v>
      </c>
      <c r="H812" s="7">
        <v>41669</v>
      </c>
      <c r="I812" s="100">
        <f t="shared" si="51"/>
        <v>0</v>
      </c>
      <c r="J812" s="100">
        <f t="shared" si="52"/>
        <v>20649.8</v>
      </c>
      <c r="K812" s="125" t="str">
        <f t="shared" si="54"/>
        <v>ATRASADO</v>
      </c>
    </row>
    <row r="813" spans="2:11">
      <c r="B813" s="7">
        <v>41698</v>
      </c>
      <c r="C813" s="13" t="s">
        <v>52</v>
      </c>
      <c r="D813" s="10" t="s">
        <v>48</v>
      </c>
      <c r="E813" s="16" t="s">
        <v>21</v>
      </c>
      <c r="F813" s="57">
        <v>2251</v>
      </c>
      <c r="G813" s="29">
        <v>20649.8</v>
      </c>
      <c r="H813" s="7">
        <v>41698</v>
      </c>
      <c r="I813" s="100">
        <f t="shared" si="51"/>
        <v>0</v>
      </c>
      <c r="J813" s="100">
        <f t="shared" si="52"/>
        <v>20649.8</v>
      </c>
      <c r="K813" s="125" t="str">
        <f t="shared" si="54"/>
        <v>ATRASADO</v>
      </c>
    </row>
    <row r="814" spans="2:11">
      <c r="B814" s="7">
        <v>41729</v>
      </c>
      <c r="C814" s="13" t="s">
        <v>53</v>
      </c>
      <c r="D814" s="10" t="s">
        <v>48</v>
      </c>
      <c r="E814" s="16" t="s">
        <v>21</v>
      </c>
      <c r="F814" s="57">
        <v>2251</v>
      </c>
      <c r="G814" s="29">
        <v>20649.8</v>
      </c>
      <c r="H814" s="7">
        <v>41729</v>
      </c>
      <c r="I814" s="100">
        <f t="shared" si="51"/>
        <v>0</v>
      </c>
      <c r="J814" s="100">
        <f t="shared" si="52"/>
        <v>20649.8</v>
      </c>
      <c r="K814" s="125" t="str">
        <f t="shared" si="54"/>
        <v>ATRASADO</v>
      </c>
    </row>
    <row r="815" spans="2:11" s="132" customFormat="1">
      <c r="B815" s="7"/>
      <c r="C815" s="13"/>
      <c r="D815" s="10"/>
      <c r="E815" s="16"/>
      <c r="F815" s="57"/>
      <c r="G815" s="29"/>
      <c r="H815" s="7"/>
      <c r="I815" s="100"/>
      <c r="J815" s="100"/>
      <c r="K815" s="125"/>
    </row>
    <row r="816" spans="2:11" s="160" customFormat="1">
      <c r="B816" s="7">
        <v>44896</v>
      </c>
      <c r="C816" s="13" t="s">
        <v>877</v>
      </c>
      <c r="D816" s="10" t="s">
        <v>913</v>
      </c>
      <c r="E816" s="16" t="s">
        <v>102</v>
      </c>
      <c r="F816" s="57">
        <v>2221</v>
      </c>
      <c r="G816" s="29">
        <v>23600</v>
      </c>
      <c r="H816" s="7">
        <v>44896</v>
      </c>
      <c r="I816" s="100">
        <f>IF(G816&gt;0,0,"")</f>
        <v>0</v>
      </c>
      <c r="J816" s="100">
        <f>IF(I816=0,G816,"")</f>
        <v>23600</v>
      </c>
      <c r="K816" s="125" t="str">
        <f>IF(J816&gt;0,"ATRASADO","")</f>
        <v>ATRASADO</v>
      </c>
    </row>
    <row r="817" spans="2:11" s="157" customFormat="1">
      <c r="B817" s="7"/>
      <c r="C817" s="13"/>
      <c r="D817" s="10"/>
      <c r="E817" s="16"/>
      <c r="F817" s="57"/>
      <c r="G817" s="29"/>
      <c r="H817" s="7"/>
      <c r="I817" s="100"/>
      <c r="J817" s="100"/>
      <c r="K817" s="125"/>
    </row>
    <row r="818" spans="2:11" s="132" customFormat="1">
      <c r="B818" s="7">
        <v>44652</v>
      </c>
      <c r="C818" s="13" t="s">
        <v>831</v>
      </c>
      <c r="D818" s="108" t="s">
        <v>829</v>
      </c>
      <c r="E818" s="16" t="s">
        <v>102</v>
      </c>
      <c r="F818" s="57">
        <v>2221</v>
      </c>
      <c r="G818" s="29">
        <v>47200</v>
      </c>
      <c r="H818" s="7">
        <v>44652</v>
      </c>
      <c r="I818" s="100">
        <f t="shared" ref="I818:I825" si="55">IF(G818&gt;0,0,"")</f>
        <v>0</v>
      </c>
      <c r="J818" s="100">
        <f t="shared" ref="J818:J825" si="56">IF(I818=0,G818,"")</f>
        <v>47200</v>
      </c>
      <c r="K818" s="125" t="str">
        <f>IF(J818&gt;0,"ATRASADO","")</f>
        <v>ATRASADO</v>
      </c>
    </row>
    <row r="819" spans="2:11" s="132" customFormat="1">
      <c r="B819" s="7">
        <v>44652</v>
      </c>
      <c r="C819" s="13" t="s">
        <v>833</v>
      </c>
      <c r="D819" s="108" t="s">
        <v>829</v>
      </c>
      <c r="E819" s="16" t="s">
        <v>102</v>
      </c>
      <c r="F819" s="57">
        <v>2221</v>
      </c>
      <c r="G819" s="29">
        <v>47200</v>
      </c>
      <c r="H819" s="7">
        <v>44652</v>
      </c>
      <c r="I819" s="100">
        <f t="shared" si="55"/>
        <v>0</v>
      </c>
      <c r="J819" s="100">
        <f t="shared" si="56"/>
        <v>47200</v>
      </c>
      <c r="K819" s="125" t="str">
        <f>IF(J819&gt;0,"ATRASADO","")</f>
        <v>ATRASADO</v>
      </c>
    </row>
    <row r="820" spans="2:11" s="165" customFormat="1">
      <c r="B820" s="7">
        <v>44929</v>
      </c>
      <c r="C820" s="13" t="s">
        <v>1079</v>
      </c>
      <c r="D820" s="108" t="s">
        <v>829</v>
      </c>
      <c r="E820" s="16" t="s">
        <v>102</v>
      </c>
      <c r="F820" s="57">
        <v>2221</v>
      </c>
      <c r="G820" s="29">
        <v>47200</v>
      </c>
      <c r="H820" s="7">
        <v>44929</v>
      </c>
      <c r="I820" s="100">
        <f t="shared" si="55"/>
        <v>0</v>
      </c>
      <c r="J820" s="100">
        <f t="shared" si="56"/>
        <v>47200</v>
      </c>
      <c r="K820" s="125" t="str">
        <f t="shared" ref="K820:K825" si="57">IF(J820&gt;0,"ATRASADO","")</f>
        <v>ATRASADO</v>
      </c>
    </row>
    <row r="821" spans="2:11" s="165" customFormat="1">
      <c r="B821" s="7">
        <v>44929</v>
      </c>
      <c r="C821" s="13" t="s">
        <v>940</v>
      </c>
      <c r="D821" s="108" t="s">
        <v>829</v>
      </c>
      <c r="E821" s="16" t="s">
        <v>102</v>
      </c>
      <c r="F821" s="57">
        <v>2221</v>
      </c>
      <c r="G821" s="29">
        <v>47200</v>
      </c>
      <c r="H821" s="7">
        <v>44929</v>
      </c>
      <c r="I821" s="100">
        <f t="shared" si="55"/>
        <v>0</v>
      </c>
      <c r="J821" s="100">
        <f t="shared" si="56"/>
        <v>47200</v>
      </c>
      <c r="K821" s="125" t="str">
        <f t="shared" si="57"/>
        <v>ATRASADO</v>
      </c>
    </row>
    <row r="822" spans="2:11" s="165" customFormat="1">
      <c r="B822" s="7">
        <v>44929</v>
      </c>
      <c r="C822" s="13" t="s">
        <v>1000</v>
      </c>
      <c r="D822" s="108" t="s">
        <v>829</v>
      </c>
      <c r="E822" s="16" t="s">
        <v>102</v>
      </c>
      <c r="F822" s="57">
        <v>2221</v>
      </c>
      <c r="G822" s="29">
        <v>47200</v>
      </c>
      <c r="H822" s="7">
        <v>44929</v>
      </c>
      <c r="I822" s="100">
        <f t="shared" si="55"/>
        <v>0</v>
      </c>
      <c r="J822" s="100">
        <f t="shared" si="56"/>
        <v>47200</v>
      </c>
      <c r="K822" s="125" t="str">
        <f t="shared" si="57"/>
        <v>ATRASADO</v>
      </c>
    </row>
    <row r="823" spans="2:11" s="165" customFormat="1">
      <c r="B823" s="7">
        <v>44929</v>
      </c>
      <c r="C823" s="13" t="s">
        <v>1080</v>
      </c>
      <c r="D823" s="108" t="s">
        <v>829</v>
      </c>
      <c r="E823" s="16" t="s">
        <v>102</v>
      </c>
      <c r="F823" s="57">
        <v>2221</v>
      </c>
      <c r="G823" s="29">
        <v>47200</v>
      </c>
      <c r="H823" s="7">
        <v>44929</v>
      </c>
      <c r="I823" s="100">
        <f t="shared" si="55"/>
        <v>0</v>
      </c>
      <c r="J823" s="100">
        <f t="shared" si="56"/>
        <v>47200</v>
      </c>
      <c r="K823" s="125" t="str">
        <f t="shared" si="57"/>
        <v>ATRASADO</v>
      </c>
    </row>
    <row r="824" spans="2:11" s="165" customFormat="1">
      <c r="B824" s="7">
        <v>44929</v>
      </c>
      <c r="C824" s="13" t="s">
        <v>987</v>
      </c>
      <c r="D824" s="108" t="s">
        <v>829</v>
      </c>
      <c r="E824" s="16" t="s">
        <v>102</v>
      </c>
      <c r="F824" s="57">
        <v>2221</v>
      </c>
      <c r="G824" s="29">
        <v>47200</v>
      </c>
      <c r="H824" s="7">
        <v>44929</v>
      </c>
      <c r="I824" s="100">
        <f t="shared" si="55"/>
        <v>0</v>
      </c>
      <c r="J824" s="100">
        <f t="shared" si="56"/>
        <v>47200</v>
      </c>
      <c r="K824" s="125" t="str">
        <f t="shared" si="57"/>
        <v>ATRASADO</v>
      </c>
    </row>
    <row r="825" spans="2:11" s="165" customFormat="1">
      <c r="B825" s="7">
        <v>44929</v>
      </c>
      <c r="C825" s="13" t="s">
        <v>988</v>
      </c>
      <c r="D825" s="108" t="s">
        <v>829</v>
      </c>
      <c r="E825" s="16" t="s">
        <v>102</v>
      </c>
      <c r="F825" s="57">
        <v>2221</v>
      </c>
      <c r="G825" s="29">
        <v>47200</v>
      </c>
      <c r="H825" s="7">
        <v>44929</v>
      </c>
      <c r="I825" s="100">
        <f t="shared" si="55"/>
        <v>0</v>
      </c>
      <c r="J825" s="100">
        <f t="shared" si="56"/>
        <v>47200</v>
      </c>
      <c r="K825" s="125" t="str">
        <f t="shared" si="57"/>
        <v>ATRASADO</v>
      </c>
    </row>
    <row r="826" spans="2:11" s="139" customFormat="1">
      <c r="B826" s="7"/>
      <c r="C826" s="13"/>
      <c r="D826" s="10"/>
      <c r="E826" s="16"/>
      <c r="F826" s="57"/>
      <c r="G826" s="29"/>
      <c r="H826" s="7"/>
      <c r="I826" s="100"/>
      <c r="J826" s="100"/>
      <c r="K826" s="125"/>
    </row>
    <row r="827" spans="2:11" s="168" customFormat="1">
      <c r="B827" s="7">
        <v>44958</v>
      </c>
      <c r="C827" s="13" t="s">
        <v>647</v>
      </c>
      <c r="D827" s="10" t="s">
        <v>866</v>
      </c>
      <c r="E827" s="16" t="s">
        <v>102</v>
      </c>
      <c r="F827" s="57">
        <v>2221</v>
      </c>
      <c r="G827" s="29">
        <v>23600</v>
      </c>
      <c r="H827" s="7">
        <v>44958</v>
      </c>
      <c r="I827" s="100">
        <f>IF(G827&gt;0,0,"")</f>
        <v>0</v>
      </c>
      <c r="J827" s="100">
        <f>IF(I827=0,G827,"")</f>
        <v>23600</v>
      </c>
      <c r="K827" s="125" t="str">
        <f>IF(J827&gt;0,"ATRASADO","")</f>
        <v>ATRASADO</v>
      </c>
    </row>
    <row r="828" spans="2:11" s="168" customFormat="1">
      <c r="B828" s="7"/>
      <c r="C828" s="13"/>
      <c r="D828" s="10"/>
      <c r="E828" s="16"/>
      <c r="F828" s="57"/>
      <c r="G828" s="29"/>
      <c r="H828" s="7"/>
      <c r="I828" s="100"/>
      <c r="J828" s="100"/>
      <c r="K828" s="125"/>
    </row>
    <row r="829" spans="2:11">
      <c r="B829" s="7">
        <v>42779</v>
      </c>
      <c r="C829" s="13">
        <v>1500000150</v>
      </c>
      <c r="D829" s="10" t="s">
        <v>152</v>
      </c>
      <c r="E829" s="16" t="s">
        <v>120</v>
      </c>
      <c r="F829" s="57">
        <v>2355</v>
      </c>
      <c r="G829" s="29">
        <v>105003.48</v>
      </c>
      <c r="H829" s="7">
        <v>42779</v>
      </c>
      <c r="I829" s="100">
        <f>IF(G829&gt;0,0,"")</f>
        <v>0</v>
      </c>
      <c r="J829" s="100">
        <f>IF(I829=0,G829,"")</f>
        <v>105003.48</v>
      </c>
      <c r="K829" s="125" t="str">
        <f>IF(J829&gt;0,"ATRASADO","")</f>
        <v>ATRASADO</v>
      </c>
    </row>
    <row r="830" spans="2:11" s="160" customFormat="1">
      <c r="B830" s="7"/>
      <c r="C830" s="13"/>
      <c r="D830" s="10"/>
      <c r="E830" s="16"/>
      <c r="F830" s="57"/>
      <c r="G830" s="29"/>
      <c r="H830" s="7"/>
      <c r="I830" s="100"/>
      <c r="J830" s="100"/>
      <c r="K830" s="125"/>
    </row>
    <row r="831" spans="2:11" s="160" customFormat="1">
      <c r="B831" s="7">
        <v>44896</v>
      </c>
      <c r="C831" s="13" t="s">
        <v>936</v>
      </c>
      <c r="D831" s="10" t="s">
        <v>865</v>
      </c>
      <c r="E831" s="16" t="s">
        <v>102</v>
      </c>
      <c r="F831" s="57">
        <v>2221</v>
      </c>
      <c r="G831" s="29">
        <v>35400</v>
      </c>
      <c r="H831" s="7">
        <v>44896</v>
      </c>
      <c r="I831" s="100">
        <f>IF(G831&gt;0,0,"")</f>
        <v>0</v>
      </c>
      <c r="J831" s="100">
        <f>IF(I831=0,G831,"")</f>
        <v>35400</v>
      </c>
      <c r="K831" s="125" t="str">
        <f>IF(J831&gt;0,"ATRASADO","")</f>
        <v>ATRASADO</v>
      </c>
    </row>
    <row r="832" spans="2:11" s="165" customFormat="1">
      <c r="B832" s="7">
        <v>44929</v>
      </c>
      <c r="C832" s="13" t="s">
        <v>1081</v>
      </c>
      <c r="D832" s="10" t="s">
        <v>865</v>
      </c>
      <c r="E832" s="16" t="s">
        <v>102</v>
      </c>
      <c r="F832" s="57">
        <v>2221</v>
      </c>
      <c r="G832" s="29">
        <v>35400</v>
      </c>
      <c r="H832" s="7">
        <v>44929</v>
      </c>
      <c r="I832" s="100">
        <f>IF(G832&gt;0,0,"")</f>
        <v>0</v>
      </c>
      <c r="J832" s="100">
        <f>IF(I832=0,G832,"")</f>
        <v>35400</v>
      </c>
      <c r="K832" s="125" t="str">
        <f>IF(J832&gt;0,"ATRASADO","")</f>
        <v>ATRASADO</v>
      </c>
    </row>
    <row r="833" spans="2:11" s="165" customFormat="1">
      <c r="B833" s="7">
        <v>44929</v>
      </c>
      <c r="C833" s="13" t="s">
        <v>906</v>
      </c>
      <c r="D833" s="10" t="s">
        <v>865</v>
      </c>
      <c r="E833" s="16" t="s">
        <v>102</v>
      </c>
      <c r="F833" s="57">
        <v>2221</v>
      </c>
      <c r="G833" s="29">
        <v>35400</v>
      </c>
      <c r="H833" s="7">
        <v>44929</v>
      </c>
      <c r="I833" s="100">
        <f>IF(G833&gt;0,0,"")</f>
        <v>0</v>
      </c>
      <c r="J833" s="100">
        <f>IF(I833=0,G833,"")</f>
        <v>35400</v>
      </c>
      <c r="K833" s="125" t="str">
        <f>IF(J833&gt;0,"ATRASADO","")</f>
        <v>ATRASADO</v>
      </c>
    </row>
    <row r="834" spans="2:11" s="128" customFormat="1">
      <c r="B834" s="7"/>
      <c r="C834" s="13"/>
      <c r="D834" s="10"/>
      <c r="E834" s="16"/>
      <c r="F834" s="57"/>
      <c r="G834" s="29"/>
      <c r="H834" s="7"/>
      <c r="I834" s="100"/>
      <c r="J834" s="100"/>
      <c r="K834" s="125"/>
    </row>
    <row r="835" spans="2:11" s="115" customFormat="1">
      <c r="B835" s="7" t="s">
        <v>763</v>
      </c>
      <c r="C835" s="13" t="s">
        <v>784</v>
      </c>
      <c r="D835" s="10" t="s">
        <v>783</v>
      </c>
      <c r="E835" s="16" t="s">
        <v>782</v>
      </c>
      <c r="F835" s="57">
        <v>2242</v>
      </c>
      <c r="G835" s="29">
        <v>6145166.6600000001</v>
      </c>
      <c r="H835" s="7" t="s">
        <v>763</v>
      </c>
      <c r="I835" s="100">
        <f>IF(G835&gt;0,0,"")</f>
        <v>0</v>
      </c>
      <c r="J835" s="100">
        <f>IF(I835=0,G835,"")</f>
        <v>6145166.6600000001</v>
      </c>
      <c r="K835" s="125" t="str">
        <f>IF(J835&gt;0,"ATRASADO","")</f>
        <v>ATRASADO</v>
      </c>
    </row>
    <row r="836" spans="2:11" s="168" customFormat="1">
      <c r="B836" s="7">
        <v>44958</v>
      </c>
      <c r="C836" s="13" t="s">
        <v>1197</v>
      </c>
      <c r="D836" s="10" t="s">
        <v>783</v>
      </c>
      <c r="E836" s="16" t="s">
        <v>782</v>
      </c>
      <c r="F836" s="57">
        <v>2242</v>
      </c>
      <c r="G836" s="29">
        <v>1456200</v>
      </c>
      <c r="H836" s="7">
        <v>44958</v>
      </c>
      <c r="I836" s="100">
        <f>IF(G836&gt;0,0,"")</f>
        <v>0</v>
      </c>
      <c r="J836" s="100">
        <f>IF(I836=0,G836,"")</f>
        <v>1456200</v>
      </c>
      <c r="K836" s="125" t="str">
        <f>IF(J836&gt;0,"ATRASADO","")</f>
        <v>ATRASADO</v>
      </c>
    </row>
    <row r="837" spans="2:11" s="168" customFormat="1">
      <c r="B837" s="7" t="s">
        <v>1131</v>
      </c>
      <c r="C837" s="13" t="s">
        <v>1127</v>
      </c>
      <c r="D837" s="10" t="s">
        <v>783</v>
      </c>
      <c r="E837" s="16" t="s">
        <v>782</v>
      </c>
      <c r="F837" s="57">
        <v>2242</v>
      </c>
      <c r="G837" s="29">
        <v>1604800</v>
      </c>
      <c r="H837" s="7" t="s">
        <v>1131</v>
      </c>
      <c r="I837" s="100">
        <f>IF(G837&gt;0,0,"")</f>
        <v>0</v>
      </c>
      <c r="J837" s="100">
        <f>IF(I837=0,G837,"")</f>
        <v>1604800</v>
      </c>
      <c r="K837" s="125" t="str">
        <f>IF(J837&gt;0,"ATRASADO","")</f>
        <v>ATRASADO</v>
      </c>
    </row>
    <row r="838" spans="2:11" s="168" customFormat="1">
      <c r="B838" s="7">
        <v>44958</v>
      </c>
      <c r="C838" s="13" t="s">
        <v>1198</v>
      </c>
      <c r="D838" s="10" t="s">
        <v>783</v>
      </c>
      <c r="E838" s="16" t="s">
        <v>782</v>
      </c>
      <c r="F838" s="57">
        <v>2242</v>
      </c>
      <c r="G838" s="29">
        <v>1456200</v>
      </c>
      <c r="H838" s="7">
        <v>44958</v>
      </c>
      <c r="I838" s="100">
        <f>IF(G838&gt;0,0,"")</f>
        <v>0</v>
      </c>
      <c r="J838" s="100">
        <f>IF(I838=0,G838,"")</f>
        <v>1456200</v>
      </c>
      <c r="K838" s="125" t="str">
        <f>IF(J838&gt;0,"ATRASADO","")</f>
        <v>ATRASADO</v>
      </c>
    </row>
    <row r="839" spans="2:11" s="168" customFormat="1">
      <c r="B839" s="7"/>
      <c r="C839" s="13"/>
      <c r="D839" s="10"/>
      <c r="E839" s="16"/>
      <c r="F839" s="57"/>
      <c r="G839" s="29"/>
      <c r="H839" s="7"/>
      <c r="I839" s="100"/>
      <c r="J839" s="100"/>
      <c r="K839" s="125"/>
    </row>
    <row r="840" spans="2:11" s="168" customFormat="1">
      <c r="B840" s="7">
        <v>44958</v>
      </c>
      <c r="C840" s="13" t="s">
        <v>932</v>
      </c>
      <c r="D840" s="10" t="s">
        <v>899</v>
      </c>
      <c r="E840" s="16" t="s">
        <v>102</v>
      </c>
      <c r="F840" s="57">
        <v>2221</v>
      </c>
      <c r="G840" s="29">
        <v>23600</v>
      </c>
      <c r="H840" s="7">
        <v>44958</v>
      </c>
      <c r="I840" s="100">
        <f>IF(G840&gt;0,0,"")</f>
        <v>0</v>
      </c>
      <c r="J840" s="100">
        <f>IF(I840=0,G840,"")</f>
        <v>23600</v>
      </c>
      <c r="K840" s="125" t="str">
        <f>IF(J840&gt;0,"ATRASADO","")</f>
        <v>ATRASADO</v>
      </c>
    </row>
    <row r="841" spans="2:11" s="168" customFormat="1">
      <c r="B841" s="7"/>
      <c r="C841" s="13"/>
      <c r="D841" s="10"/>
      <c r="E841" s="16"/>
      <c r="F841" s="57"/>
      <c r="G841" s="29"/>
      <c r="H841" s="7"/>
      <c r="I841" s="100"/>
      <c r="J841" s="100"/>
      <c r="K841" s="125"/>
    </row>
    <row r="842" spans="2:11" s="168" customFormat="1">
      <c r="B842" s="7">
        <v>44958</v>
      </c>
      <c r="C842" s="13" t="s">
        <v>1199</v>
      </c>
      <c r="D842" s="10" t="s">
        <v>889</v>
      </c>
      <c r="E842" s="16" t="s">
        <v>102</v>
      </c>
      <c r="F842" s="57">
        <v>2221</v>
      </c>
      <c r="G842" s="29">
        <v>23600</v>
      </c>
      <c r="H842" s="7">
        <v>44958</v>
      </c>
      <c r="I842" s="100">
        <f>IF(G842&gt;0,0,"")</f>
        <v>0</v>
      </c>
      <c r="J842" s="100">
        <f>IF(I842=0,G842,"")</f>
        <v>23600</v>
      </c>
      <c r="K842" s="125" t="str">
        <f t="shared" ref="K842:K848" si="58">IF(J842&gt;0,"ATRASADO","")</f>
        <v>ATRASADO</v>
      </c>
    </row>
    <row r="843" spans="2:11" s="168" customFormat="1">
      <c r="B843" s="7">
        <v>44958</v>
      </c>
      <c r="C843" s="13" t="s">
        <v>1200</v>
      </c>
      <c r="D843" s="10" t="s">
        <v>889</v>
      </c>
      <c r="E843" s="16" t="s">
        <v>102</v>
      </c>
      <c r="F843" s="57">
        <v>2221</v>
      </c>
      <c r="G843" s="29">
        <v>23600</v>
      </c>
      <c r="H843" s="7">
        <v>44958</v>
      </c>
      <c r="I843" s="100">
        <f>IF(G843&gt;0,0,"")</f>
        <v>0</v>
      </c>
      <c r="J843" s="100">
        <f>IF(I843=0,G843,"")</f>
        <v>23600</v>
      </c>
      <c r="K843" s="125" t="str">
        <f t="shared" si="58"/>
        <v>ATRASADO</v>
      </c>
    </row>
    <row r="844" spans="2:11" s="168" customFormat="1">
      <c r="B844" s="7">
        <v>44958</v>
      </c>
      <c r="C844" s="13" t="s">
        <v>931</v>
      </c>
      <c r="D844" s="10" t="s">
        <v>889</v>
      </c>
      <c r="E844" s="16" t="s">
        <v>102</v>
      </c>
      <c r="F844" s="57">
        <v>2221</v>
      </c>
      <c r="G844" s="29">
        <v>23600</v>
      </c>
      <c r="H844" s="7">
        <v>44958</v>
      </c>
      <c r="I844" s="100">
        <f>IF(G844&gt;0,0,"")</f>
        <v>0</v>
      </c>
      <c r="J844" s="100">
        <f>IF(I844=0,G844,"")</f>
        <v>23600</v>
      </c>
      <c r="K844" s="125" t="str">
        <f t="shared" si="58"/>
        <v>ATRASADO</v>
      </c>
    </row>
    <row r="845" spans="2:11" s="168" customFormat="1">
      <c r="B845" s="7">
        <v>44958</v>
      </c>
      <c r="C845" s="13" t="s">
        <v>972</v>
      </c>
      <c r="D845" s="10" t="s">
        <v>889</v>
      </c>
      <c r="E845" s="16" t="s">
        <v>102</v>
      </c>
      <c r="F845" s="57">
        <v>2221</v>
      </c>
      <c r="G845" s="29">
        <v>23600</v>
      </c>
      <c r="H845" s="7">
        <v>44958</v>
      </c>
      <c r="I845" s="100">
        <f>IF(G845&gt;0,0,"")</f>
        <v>0</v>
      </c>
      <c r="J845" s="100">
        <f>IF(I845=0,G845,"")</f>
        <v>23600</v>
      </c>
      <c r="K845" s="125" t="str">
        <f t="shared" si="58"/>
        <v>ATRASADO</v>
      </c>
    </row>
    <row r="846" spans="2:11" s="168" customFormat="1">
      <c r="B846" s="7"/>
      <c r="C846" s="13"/>
      <c r="D846" s="10"/>
      <c r="E846" s="16"/>
      <c r="F846" s="57"/>
      <c r="G846" s="29"/>
      <c r="H846" s="7"/>
      <c r="I846" s="100"/>
      <c r="J846" s="100"/>
      <c r="K846" s="125"/>
    </row>
    <row r="847" spans="2:11" s="168" customFormat="1">
      <c r="B847" s="7">
        <v>44958</v>
      </c>
      <c r="C847" s="13" t="s">
        <v>1058</v>
      </c>
      <c r="D847" s="10" t="s">
        <v>896</v>
      </c>
      <c r="E847" s="16" t="s">
        <v>102</v>
      </c>
      <c r="F847" s="57">
        <v>2221</v>
      </c>
      <c r="G847" s="29">
        <v>47200</v>
      </c>
      <c r="H847" s="7">
        <v>44958</v>
      </c>
      <c r="I847" s="100">
        <f>IF(G847&gt;0,0,"")</f>
        <v>0</v>
      </c>
      <c r="J847" s="100">
        <f>IF(I847=0,G847,"")</f>
        <v>47200</v>
      </c>
      <c r="K847" s="125" t="str">
        <f t="shared" si="58"/>
        <v>ATRASADO</v>
      </c>
    </row>
    <row r="848" spans="2:11" s="168" customFormat="1">
      <c r="B848" s="7">
        <v>44958</v>
      </c>
      <c r="C848" s="13" t="s">
        <v>1201</v>
      </c>
      <c r="D848" s="10" t="s">
        <v>896</v>
      </c>
      <c r="E848" s="16" t="s">
        <v>102</v>
      </c>
      <c r="F848" s="57">
        <v>2221</v>
      </c>
      <c r="G848" s="29">
        <v>47200</v>
      </c>
      <c r="H848" s="7">
        <v>44958</v>
      </c>
      <c r="I848" s="100">
        <f>IF(G848&gt;0,0,"")</f>
        <v>0</v>
      </c>
      <c r="J848" s="100">
        <f>IF(I848=0,G848,"")</f>
        <v>47200</v>
      </c>
      <c r="K848" s="125" t="str">
        <f t="shared" si="58"/>
        <v>ATRASADO</v>
      </c>
    </row>
    <row r="849" spans="2:11" s="130" customFormat="1">
      <c r="B849" s="7"/>
      <c r="C849" s="13"/>
      <c r="D849" s="10"/>
      <c r="E849" s="16"/>
      <c r="F849" s="57"/>
      <c r="G849" s="29"/>
      <c r="H849" s="7"/>
      <c r="I849" s="100"/>
      <c r="J849" s="100"/>
      <c r="K849" s="125"/>
    </row>
    <row r="850" spans="2:11" s="81" customFormat="1">
      <c r="B850" s="33">
        <v>41569</v>
      </c>
      <c r="C850" s="32" t="s">
        <v>499</v>
      </c>
      <c r="D850" s="10" t="s">
        <v>500</v>
      </c>
      <c r="E850" s="16" t="s">
        <v>501</v>
      </c>
      <c r="F850" s="57">
        <v>2322</v>
      </c>
      <c r="G850" s="29">
        <v>135346</v>
      </c>
      <c r="H850" s="33">
        <v>41569</v>
      </c>
      <c r="I850" s="100">
        <f>IF(G850&gt;0,0,"")</f>
        <v>0</v>
      </c>
      <c r="J850" s="100">
        <f>IF(I850=0,G850,"")</f>
        <v>135346</v>
      </c>
      <c r="K850" s="125" t="str">
        <f>IF(J850&gt;0,"ATRASADO","")</f>
        <v>ATRASADO</v>
      </c>
    </row>
    <row r="851" spans="2:11" s="160" customFormat="1">
      <c r="B851" s="33"/>
      <c r="C851" s="32"/>
      <c r="D851" s="10"/>
      <c r="E851" s="16"/>
      <c r="F851" s="57"/>
      <c r="G851" s="29"/>
      <c r="H851" s="33"/>
      <c r="I851" s="100"/>
      <c r="J851" s="100"/>
      <c r="K851" s="125"/>
    </row>
    <row r="852" spans="2:11" s="160" customFormat="1">
      <c r="B852" s="33" t="s">
        <v>970</v>
      </c>
      <c r="C852" s="32" t="s">
        <v>984</v>
      </c>
      <c r="D852" s="10" t="s">
        <v>858</v>
      </c>
      <c r="E852" s="16" t="s">
        <v>941</v>
      </c>
      <c r="F852" s="57">
        <v>2253</v>
      </c>
      <c r="G852" s="29">
        <v>273760</v>
      </c>
      <c r="H852" s="33" t="s">
        <v>970</v>
      </c>
      <c r="I852" s="100">
        <f t="shared" ref="I852:I857" si="59">IF(G852&gt;0,0,"")</f>
        <v>0</v>
      </c>
      <c r="J852" s="100">
        <f t="shared" ref="J852:J857" si="60">IF(I852=0,G852,"")</f>
        <v>273760</v>
      </c>
      <c r="K852" s="125" t="str">
        <f t="shared" ref="K852:K857" si="61">IF(J852&gt;0,"ATRASADO","")</f>
        <v>ATRASADO</v>
      </c>
    </row>
    <row r="853" spans="2:11" s="161" customFormat="1">
      <c r="B853" s="33">
        <v>44929</v>
      </c>
      <c r="C853" s="32" t="s">
        <v>1082</v>
      </c>
      <c r="D853" s="10" t="s">
        <v>858</v>
      </c>
      <c r="E853" s="16" t="s">
        <v>941</v>
      </c>
      <c r="F853" s="57">
        <v>2253</v>
      </c>
      <c r="G853" s="29">
        <v>435001.1</v>
      </c>
      <c r="H853" s="33">
        <v>44929</v>
      </c>
      <c r="I853" s="100">
        <f t="shared" si="59"/>
        <v>0</v>
      </c>
      <c r="J853" s="100">
        <f t="shared" si="60"/>
        <v>435001.1</v>
      </c>
      <c r="K853" s="125" t="str">
        <f t="shared" si="61"/>
        <v>ATRASADO</v>
      </c>
    </row>
    <row r="854" spans="2:11" s="165" customFormat="1">
      <c r="B854" s="33" t="s">
        <v>1083</v>
      </c>
      <c r="C854" s="32" t="s">
        <v>1084</v>
      </c>
      <c r="D854" s="10" t="s">
        <v>858</v>
      </c>
      <c r="E854" s="16" t="s">
        <v>941</v>
      </c>
      <c r="F854" s="57">
        <v>2253</v>
      </c>
      <c r="G854" s="29">
        <v>435001.1</v>
      </c>
      <c r="H854" s="33" t="s">
        <v>1083</v>
      </c>
      <c r="I854" s="100">
        <f t="shared" si="59"/>
        <v>0</v>
      </c>
      <c r="J854" s="100">
        <f t="shared" si="60"/>
        <v>435001.1</v>
      </c>
      <c r="K854" s="125" t="str">
        <f t="shared" si="61"/>
        <v>ATRASADO</v>
      </c>
    </row>
    <row r="855" spans="2:11" s="168" customFormat="1">
      <c r="B855" s="33">
        <v>44958</v>
      </c>
      <c r="C855" s="32" t="s">
        <v>1202</v>
      </c>
      <c r="D855" s="10" t="s">
        <v>858</v>
      </c>
      <c r="E855" s="16" t="s">
        <v>941</v>
      </c>
      <c r="F855" s="57">
        <v>2253</v>
      </c>
      <c r="G855" s="29">
        <v>273760</v>
      </c>
      <c r="H855" s="33">
        <v>44958</v>
      </c>
      <c r="I855" s="100">
        <f t="shared" si="59"/>
        <v>0</v>
      </c>
      <c r="J855" s="100">
        <f t="shared" si="60"/>
        <v>273760</v>
      </c>
      <c r="K855" s="125" t="str">
        <f t="shared" si="61"/>
        <v>ATRASADO</v>
      </c>
    </row>
    <row r="856" spans="2:11" s="168" customFormat="1">
      <c r="B856" s="33" t="s">
        <v>1126</v>
      </c>
      <c r="C856" s="32" t="s">
        <v>1203</v>
      </c>
      <c r="D856" s="10" t="s">
        <v>858</v>
      </c>
      <c r="E856" s="16" t="s">
        <v>120</v>
      </c>
      <c r="F856" s="57">
        <v>2355</v>
      </c>
      <c r="G856" s="29">
        <v>201190</v>
      </c>
      <c r="H856" s="33" t="s">
        <v>1126</v>
      </c>
      <c r="I856" s="100">
        <f t="shared" si="59"/>
        <v>0</v>
      </c>
      <c r="J856" s="100">
        <f t="shared" si="60"/>
        <v>201190</v>
      </c>
      <c r="K856" s="125" t="str">
        <f t="shared" si="61"/>
        <v>ATRASADO</v>
      </c>
    </row>
    <row r="857" spans="2:11" s="168" customFormat="1">
      <c r="B857" s="33" t="s">
        <v>1155</v>
      </c>
      <c r="C857" s="32" t="s">
        <v>1046</v>
      </c>
      <c r="D857" s="10" t="s">
        <v>858</v>
      </c>
      <c r="E857" s="16" t="s">
        <v>941</v>
      </c>
      <c r="F857" s="57">
        <v>2253</v>
      </c>
      <c r="G857" s="29">
        <v>273760</v>
      </c>
      <c r="H857" s="33" t="s">
        <v>1155</v>
      </c>
      <c r="I857" s="100">
        <f t="shared" si="59"/>
        <v>0</v>
      </c>
      <c r="J857" s="100">
        <f t="shared" si="60"/>
        <v>273760</v>
      </c>
      <c r="K857" s="125" t="str">
        <f t="shared" si="61"/>
        <v>ATRASADO</v>
      </c>
    </row>
    <row r="858" spans="2:11" s="165" customFormat="1">
      <c r="B858" s="33"/>
      <c r="C858" s="32"/>
      <c r="D858" s="10"/>
      <c r="E858" s="16"/>
      <c r="F858" s="57"/>
      <c r="G858" s="29"/>
      <c r="H858" s="33"/>
      <c r="I858" s="100"/>
      <c r="J858" s="100"/>
      <c r="K858" s="125"/>
    </row>
    <row r="859" spans="2:11" s="165" customFormat="1">
      <c r="B859" s="33">
        <v>44929</v>
      </c>
      <c r="C859" s="32" t="s">
        <v>942</v>
      </c>
      <c r="D859" s="10" t="s">
        <v>898</v>
      </c>
      <c r="E859" s="16" t="s">
        <v>102</v>
      </c>
      <c r="F859" s="57">
        <v>2221</v>
      </c>
      <c r="G859" s="29">
        <v>94400</v>
      </c>
      <c r="H859" s="33">
        <v>44929</v>
      </c>
      <c r="I859" s="100">
        <f>IF(G859&gt;0,0,"")</f>
        <v>0</v>
      </c>
      <c r="J859" s="100">
        <f>IF(I859=0,G859,"")</f>
        <v>94400</v>
      </c>
      <c r="K859" s="125" t="str">
        <f>IF(J859&gt;0,"ATRASADO","")</f>
        <v>ATRASADO</v>
      </c>
    </row>
    <row r="860" spans="2:11" s="165" customFormat="1">
      <c r="B860" s="33">
        <v>44929</v>
      </c>
      <c r="C860" s="32" t="s">
        <v>815</v>
      </c>
      <c r="D860" s="10" t="s">
        <v>898</v>
      </c>
      <c r="E860" s="16" t="s">
        <v>102</v>
      </c>
      <c r="F860" s="57">
        <v>2221</v>
      </c>
      <c r="G860" s="29">
        <v>94400</v>
      </c>
      <c r="H860" s="33">
        <v>44929</v>
      </c>
      <c r="I860" s="100">
        <f>IF(G860&gt;0,0,"")</f>
        <v>0</v>
      </c>
      <c r="J860" s="100">
        <f>IF(I860=0,G860,"")</f>
        <v>94400</v>
      </c>
      <c r="K860" s="125" t="str">
        <f>IF(J860&gt;0,"ATRASADO","")</f>
        <v>ATRASADO</v>
      </c>
    </row>
    <row r="861" spans="2:11" s="160" customFormat="1">
      <c r="B861" s="33"/>
      <c r="C861" s="32"/>
      <c r="D861" s="10"/>
      <c r="E861" s="16"/>
      <c r="F861" s="57"/>
      <c r="G861" s="29"/>
      <c r="H861" s="33"/>
      <c r="I861" s="100"/>
      <c r="J861" s="100"/>
      <c r="K861" s="125"/>
    </row>
    <row r="862" spans="2:11" s="161" customFormat="1">
      <c r="B862" s="33">
        <v>44896</v>
      </c>
      <c r="C862" s="32" t="s">
        <v>985</v>
      </c>
      <c r="D862" s="10" t="s">
        <v>920</v>
      </c>
      <c r="E862" s="16" t="s">
        <v>102</v>
      </c>
      <c r="F862" s="57">
        <v>2221</v>
      </c>
      <c r="G862" s="29">
        <v>29500</v>
      </c>
      <c r="H862" s="33">
        <v>44896</v>
      </c>
      <c r="I862" s="100">
        <f>IF(G862&gt;0,0,"")</f>
        <v>0</v>
      </c>
      <c r="J862" s="100">
        <f>IF(I862=0,G862,"")</f>
        <v>29500</v>
      </c>
      <c r="K862" s="125" t="str">
        <f>IF(J862&gt;0,"ATRASADO","")</f>
        <v>ATRASADO</v>
      </c>
    </row>
    <row r="863" spans="2:11" s="161" customFormat="1">
      <c r="B863" s="7" t="s">
        <v>970</v>
      </c>
      <c r="C863" s="32" t="s">
        <v>986</v>
      </c>
      <c r="D863" s="10" t="s">
        <v>920</v>
      </c>
      <c r="E863" s="16" t="s">
        <v>102</v>
      </c>
      <c r="F863" s="57">
        <v>2221</v>
      </c>
      <c r="G863" s="29">
        <v>29500</v>
      </c>
      <c r="H863" s="7" t="s">
        <v>970</v>
      </c>
      <c r="I863" s="100">
        <f>IF(G863&gt;0,0,"")</f>
        <v>0</v>
      </c>
      <c r="J863" s="100">
        <f>IF(I863=0,G863,"")</f>
        <v>29500</v>
      </c>
      <c r="K863" s="125" t="str">
        <f>IF(J863&gt;0,"ATRASADO","")</f>
        <v>ATRASADO</v>
      </c>
    </row>
    <row r="864" spans="2:11" s="130" customFormat="1">
      <c r="B864" s="7"/>
      <c r="C864" s="13"/>
      <c r="D864" s="10"/>
      <c r="E864" s="16"/>
      <c r="F864" s="57"/>
      <c r="G864" s="29"/>
      <c r="H864" s="7"/>
      <c r="I864" s="100"/>
      <c r="J864" s="100"/>
      <c r="K864" s="125"/>
    </row>
    <row r="865" spans="2:11">
      <c r="B865" s="7">
        <v>41459</v>
      </c>
      <c r="C865" s="13">
        <v>1500003420</v>
      </c>
      <c r="D865" s="10" t="s">
        <v>154</v>
      </c>
      <c r="E865" s="16" t="s">
        <v>143</v>
      </c>
      <c r="F865" s="57">
        <v>2286</v>
      </c>
      <c r="G865" s="29">
        <v>13885.6</v>
      </c>
      <c r="H865" s="7">
        <v>41459</v>
      </c>
      <c r="I865" s="100">
        <f t="shared" ref="I865:I877" si="62">IF(G865&gt;0,0,"")</f>
        <v>0</v>
      </c>
      <c r="J865" s="100">
        <f t="shared" ref="J865:J877" si="63">IF(I865=0,G865,"")</f>
        <v>13885.6</v>
      </c>
      <c r="K865" s="125" t="str">
        <f t="shared" ref="K865:K873" si="64">IF(J865&gt;0,"ATRASADO","")</f>
        <v>ATRASADO</v>
      </c>
    </row>
    <row r="866" spans="2:11">
      <c r="B866" s="7">
        <v>41472</v>
      </c>
      <c r="C866" s="13">
        <v>1500003427</v>
      </c>
      <c r="D866" s="10" t="s">
        <v>154</v>
      </c>
      <c r="E866" s="16" t="s">
        <v>143</v>
      </c>
      <c r="F866" s="57">
        <v>2286</v>
      </c>
      <c r="G866" s="29">
        <v>14124.5</v>
      </c>
      <c r="H866" s="7">
        <v>41472</v>
      </c>
      <c r="I866" s="100">
        <f t="shared" si="62"/>
        <v>0</v>
      </c>
      <c r="J866" s="100">
        <f t="shared" si="63"/>
        <v>14124.5</v>
      </c>
      <c r="K866" s="125" t="str">
        <f t="shared" si="64"/>
        <v>ATRASADO</v>
      </c>
    </row>
    <row r="867" spans="2:11">
      <c r="B867" s="7">
        <v>41479</v>
      </c>
      <c r="C867" s="13">
        <v>1500003435</v>
      </c>
      <c r="D867" s="10" t="s">
        <v>154</v>
      </c>
      <c r="E867" s="16" t="s">
        <v>143</v>
      </c>
      <c r="F867" s="57">
        <v>2286</v>
      </c>
      <c r="G867" s="29">
        <v>19723.599999999999</v>
      </c>
      <c r="H867" s="7">
        <v>41479</v>
      </c>
      <c r="I867" s="100">
        <f t="shared" si="62"/>
        <v>0</v>
      </c>
      <c r="J867" s="100">
        <f t="shared" si="63"/>
        <v>19723.599999999999</v>
      </c>
      <c r="K867" s="125" t="str">
        <f t="shared" si="64"/>
        <v>ATRASADO</v>
      </c>
    </row>
    <row r="868" spans="2:11">
      <c r="B868" s="7">
        <v>41481</v>
      </c>
      <c r="C868" s="13">
        <v>1500003436</v>
      </c>
      <c r="D868" s="10" t="s">
        <v>154</v>
      </c>
      <c r="E868" s="16" t="s">
        <v>143</v>
      </c>
      <c r="F868" s="57">
        <v>2286</v>
      </c>
      <c r="G868" s="29">
        <v>7456</v>
      </c>
      <c r="H868" s="7">
        <v>41481</v>
      </c>
      <c r="I868" s="100">
        <f t="shared" si="62"/>
        <v>0</v>
      </c>
      <c r="J868" s="100">
        <f t="shared" si="63"/>
        <v>7456</v>
      </c>
      <c r="K868" s="125" t="str">
        <f t="shared" si="64"/>
        <v>ATRASADO</v>
      </c>
    </row>
    <row r="869" spans="2:11">
      <c r="B869" s="7">
        <v>41485</v>
      </c>
      <c r="C869" s="13">
        <v>1500003437</v>
      </c>
      <c r="D869" s="10" t="s">
        <v>154</v>
      </c>
      <c r="E869" s="16" t="s">
        <v>143</v>
      </c>
      <c r="F869" s="57">
        <v>2286</v>
      </c>
      <c r="G869" s="29">
        <v>19723.599999999999</v>
      </c>
      <c r="H869" s="7">
        <v>41485</v>
      </c>
      <c r="I869" s="100">
        <f t="shared" si="62"/>
        <v>0</v>
      </c>
      <c r="J869" s="100">
        <f t="shared" si="63"/>
        <v>19723.599999999999</v>
      </c>
      <c r="K869" s="125" t="str">
        <f t="shared" si="64"/>
        <v>ATRASADO</v>
      </c>
    </row>
    <row r="870" spans="2:11">
      <c r="B870" s="7">
        <v>41495</v>
      </c>
      <c r="C870" s="13">
        <v>1500003451</v>
      </c>
      <c r="D870" s="10" t="s">
        <v>154</v>
      </c>
      <c r="E870" s="16" t="s">
        <v>143</v>
      </c>
      <c r="F870" s="57">
        <v>2286</v>
      </c>
      <c r="G870" s="29">
        <v>37692</v>
      </c>
      <c r="H870" s="7">
        <v>41495</v>
      </c>
      <c r="I870" s="100">
        <f t="shared" si="62"/>
        <v>0</v>
      </c>
      <c r="J870" s="100">
        <f t="shared" si="63"/>
        <v>37692</v>
      </c>
      <c r="K870" s="125" t="str">
        <f t="shared" si="64"/>
        <v>ATRASADO</v>
      </c>
    </row>
    <row r="871" spans="2:11">
      <c r="B871" s="7">
        <v>41494</v>
      </c>
      <c r="C871" s="13">
        <v>1500003449</v>
      </c>
      <c r="D871" s="10" t="s">
        <v>154</v>
      </c>
      <c r="E871" s="16" t="s">
        <v>143</v>
      </c>
      <c r="F871" s="57">
        <v>2286</v>
      </c>
      <c r="G871" s="29">
        <v>8816</v>
      </c>
      <c r="H871" s="7">
        <v>41494</v>
      </c>
      <c r="I871" s="100">
        <f t="shared" si="62"/>
        <v>0</v>
      </c>
      <c r="J871" s="100">
        <f t="shared" si="63"/>
        <v>8816</v>
      </c>
      <c r="K871" s="125" t="str">
        <f t="shared" si="64"/>
        <v>ATRASADO</v>
      </c>
    </row>
    <row r="872" spans="2:11" s="60" customFormat="1">
      <c r="B872" s="7">
        <v>41494</v>
      </c>
      <c r="C872" s="13">
        <v>1500003450</v>
      </c>
      <c r="D872" s="10" t="s">
        <v>154</v>
      </c>
      <c r="E872" s="16" t="s">
        <v>143</v>
      </c>
      <c r="F872" s="57">
        <v>2286</v>
      </c>
      <c r="G872" s="29">
        <v>15334</v>
      </c>
      <c r="H872" s="7">
        <v>41494</v>
      </c>
      <c r="I872" s="100">
        <f t="shared" si="62"/>
        <v>0</v>
      </c>
      <c r="J872" s="100">
        <f t="shared" si="63"/>
        <v>15334</v>
      </c>
      <c r="K872" s="125" t="str">
        <f t="shared" si="64"/>
        <v>ATRASADO</v>
      </c>
    </row>
    <row r="873" spans="2:11" s="123" customFormat="1">
      <c r="B873" s="7">
        <v>41499</v>
      </c>
      <c r="C873" s="13">
        <v>1500003452</v>
      </c>
      <c r="D873" s="10" t="s">
        <v>154</v>
      </c>
      <c r="E873" s="16" t="s">
        <v>143</v>
      </c>
      <c r="F873" s="57">
        <v>2286</v>
      </c>
      <c r="G873" s="29">
        <v>21175</v>
      </c>
      <c r="H873" s="7">
        <v>41499</v>
      </c>
      <c r="I873" s="100">
        <f t="shared" si="62"/>
        <v>0</v>
      </c>
      <c r="J873" s="100">
        <f t="shared" si="63"/>
        <v>21175</v>
      </c>
      <c r="K873" s="125" t="str">
        <f t="shared" si="64"/>
        <v>ATRASADO</v>
      </c>
    </row>
    <row r="874" spans="2:11" s="109" customFormat="1">
      <c r="B874" s="7"/>
      <c r="C874" s="9"/>
      <c r="D874" s="10"/>
      <c r="E874" s="16"/>
      <c r="F874" s="57"/>
      <c r="G874" s="29"/>
      <c r="H874" s="7"/>
      <c r="I874" s="100" t="str">
        <f t="shared" si="62"/>
        <v/>
      </c>
      <c r="J874" s="100" t="str">
        <f t="shared" si="63"/>
        <v/>
      </c>
      <c r="K874" s="125"/>
    </row>
    <row r="875" spans="2:11" s="123" customFormat="1">
      <c r="B875" s="7">
        <v>44682</v>
      </c>
      <c r="C875" s="9" t="s">
        <v>761</v>
      </c>
      <c r="D875" s="10" t="s">
        <v>799</v>
      </c>
      <c r="E875" s="16" t="s">
        <v>102</v>
      </c>
      <c r="F875" s="57">
        <v>2221</v>
      </c>
      <c r="G875" s="29">
        <v>29500</v>
      </c>
      <c r="H875" s="7">
        <v>44682</v>
      </c>
      <c r="I875" s="100">
        <f t="shared" si="62"/>
        <v>0</v>
      </c>
      <c r="J875" s="100">
        <f t="shared" si="63"/>
        <v>29500</v>
      </c>
      <c r="K875" s="125" t="str">
        <f>IF(J875&gt;0,"ATRASADO","")</f>
        <v>ATRASADO</v>
      </c>
    </row>
    <row r="876" spans="2:11" s="123" customFormat="1">
      <c r="B876" s="7"/>
      <c r="C876" s="9"/>
      <c r="D876" s="10"/>
      <c r="E876" s="16"/>
      <c r="F876" s="57"/>
      <c r="G876" s="29"/>
      <c r="H876" s="7"/>
      <c r="I876" s="100" t="str">
        <f t="shared" si="62"/>
        <v/>
      </c>
      <c r="J876" s="100" t="str">
        <f t="shared" si="63"/>
        <v/>
      </c>
      <c r="K876" s="125"/>
    </row>
    <row r="877" spans="2:11" s="74" customFormat="1" ht="24.75">
      <c r="B877" s="7">
        <v>42576</v>
      </c>
      <c r="C877" s="9">
        <v>1500000362</v>
      </c>
      <c r="D877" s="10" t="s">
        <v>480</v>
      </c>
      <c r="E877" s="16" t="s">
        <v>481</v>
      </c>
      <c r="F877" s="57">
        <v>2272</v>
      </c>
      <c r="G877" s="29">
        <v>19824</v>
      </c>
      <c r="H877" s="7">
        <v>42576</v>
      </c>
      <c r="I877" s="100">
        <f t="shared" si="62"/>
        <v>0</v>
      </c>
      <c r="J877" s="100">
        <f t="shared" si="63"/>
        <v>19824</v>
      </c>
      <c r="K877" s="125" t="str">
        <f>IF(J877&gt;0,"ATRASADO","")</f>
        <v>ATRASADO</v>
      </c>
    </row>
    <row r="878" spans="2:11" s="127" customFormat="1">
      <c r="B878" s="7"/>
      <c r="C878" s="13"/>
      <c r="D878" s="10"/>
      <c r="E878" s="16"/>
      <c r="F878" s="57"/>
      <c r="G878" s="29"/>
      <c r="H878" s="7"/>
      <c r="I878" s="100"/>
      <c r="J878" s="100"/>
      <c r="K878" s="125"/>
    </row>
    <row r="879" spans="2:11" s="79" customFormat="1">
      <c r="B879" s="7">
        <v>42879</v>
      </c>
      <c r="C879" s="13">
        <v>1500000017</v>
      </c>
      <c r="D879" s="10" t="s">
        <v>157</v>
      </c>
      <c r="E879" s="16" t="s">
        <v>158</v>
      </c>
      <c r="F879" s="57">
        <v>2371</v>
      </c>
      <c r="G879" s="29">
        <v>14671.89</v>
      </c>
      <c r="H879" s="7">
        <v>42879</v>
      </c>
      <c r="I879" s="100">
        <f t="shared" ref="I879:I886" si="65">IF(G879&gt;0,0,"")</f>
        <v>0</v>
      </c>
      <c r="J879" s="100">
        <f t="shared" ref="J879:J886" si="66">IF(I879=0,G879,"")</f>
        <v>14671.89</v>
      </c>
      <c r="K879" s="125" t="str">
        <f>IF(J879&gt;0,"ATRASADO","")</f>
        <v>ATRASADO</v>
      </c>
    </row>
    <row r="880" spans="2:11" s="73" customFormat="1">
      <c r="B880" s="7">
        <v>42888</v>
      </c>
      <c r="C880" s="13">
        <v>1500000018</v>
      </c>
      <c r="D880" s="10" t="s">
        <v>157</v>
      </c>
      <c r="E880" s="16" t="s">
        <v>158</v>
      </c>
      <c r="F880" s="57">
        <v>2371</v>
      </c>
      <c r="G880" s="29">
        <v>73000</v>
      </c>
      <c r="H880" s="7">
        <v>42888</v>
      </c>
      <c r="I880" s="100">
        <f t="shared" si="65"/>
        <v>0</v>
      </c>
      <c r="J880" s="100">
        <f t="shared" si="66"/>
        <v>73000</v>
      </c>
      <c r="K880" s="125" t="str">
        <f>IF(J880&gt;0,"ATRASADO","")</f>
        <v>ATRASADO</v>
      </c>
    </row>
    <row r="881" spans="2:11" s="73" customFormat="1">
      <c r="B881" s="7">
        <v>42899</v>
      </c>
      <c r="C881" s="13">
        <v>1500000019</v>
      </c>
      <c r="D881" s="10" t="s">
        <v>157</v>
      </c>
      <c r="E881" s="16" t="s">
        <v>158</v>
      </c>
      <c r="F881" s="57">
        <v>2371</v>
      </c>
      <c r="G881" s="29">
        <v>70250</v>
      </c>
      <c r="H881" s="7">
        <v>42899</v>
      </c>
      <c r="I881" s="100">
        <f t="shared" si="65"/>
        <v>0</v>
      </c>
      <c r="J881" s="100">
        <f t="shared" si="66"/>
        <v>70250</v>
      </c>
      <c r="K881" s="125" t="str">
        <f>IF(J881&gt;0,"ATRASADO","")</f>
        <v>ATRASADO</v>
      </c>
    </row>
    <row r="882" spans="2:11" s="81" customFormat="1">
      <c r="B882" s="7"/>
      <c r="C882" s="13"/>
      <c r="D882" s="10"/>
      <c r="E882" s="16"/>
      <c r="F882" s="57"/>
      <c r="G882" s="29"/>
      <c r="H882" s="7"/>
      <c r="I882" s="100" t="str">
        <f t="shared" si="65"/>
        <v/>
      </c>
      <c r="J882" s="100" t="str">
        <f t="shared" si="66"/>
        <v/>
      </c>
      <c r="K882" s="125"/>
    </row>
    <row r="883" spans="2:11" s="78" customFormat="1">
      <c r="B883" s="21">
        <v>42597</v>
      </c>
      <c r="C883" s="18" t="s">
        <v>87</v>
      </c>
      <c r="D883" s="10" t="s">
        <v>88</v>
      </c>
      <c r="E883" s="16" t="s">
        <v>21</v>
      </c>
      <c r="F883" s="57">
        <v>2251</v>
      </c>
      <c r="G883" s="29">
        <v>14278</v>
      </c>
      <c r="H883" s="21">
        <v>42597</v>
      </c>
      <c r="I883" s="100">
        <f t="shared" si="65"/>
        <v>0</v>
      </c>
      <c r="J883" s="100">
        <f t="shared" si="66"/>
        <v>14278</v>
      </c>
      <c r="K883" s="125" t="str">
        <f>IF(J883&gt;0,"ATRASADO","")</f>
        <v>ATRASADO</v>
      </c>
    </row>
    <row r="884" spans="2:11" s="69" customFormat="1">
      <c r="B884" s="21">
        <v>42628</v>
      </c>
      <c r="C884" s="18" t="s">
        <v>89</v>
      </c>
      <c r="D884" s="10" t="s">
        <v>88</v>
      </c>
      <c r="E884" s="16" t="s">
        <v>21</v>
      </c>
      <c r="F884" s="57">
        <v>2251</v>
      </c>
      <c r="G884" s="29">
        <v>14278</v>
      </c>
      <c r="H884" s="21">
        <v>42628</v>
      </c>
      <c r="I884" s="100">
        <f t="shared" si="65"/>
        <v>0</v>
      </c>
      <c r="J884" s="100">
        <f t="shared" si="66"/>
        <v>14278</v>
      </c>
      <c r="K884" s="125" t="str">
        <f>IF(J884&gt;0,"ATRASADO","")</f>
        <v>ATRASADO</v>
      </c>
    </row>
    <row r="885" spans="2:11" s="81" customFormat="1">
      <c r="B885" s="21"/>
      <c r="C885" s="18"/>
      <c r="D885" s="10"/>
      <c r="E885" s="16"/>
      <c r="F885" s="57"/>
      <c r="G885" s="29"/>
      <c r="H885" s="21"/>
      <c r="I885" s="100" t="str">
        <f t="shared" si="65"/>
        <v/>
      </c>
      <c r="J885" s="100" t="str">
        <f t="shared" si="66"/>
        <v/>
      </c>
      <c r="K885" s="125"/>
    </row>
    <row r="886" spans="2:11">
      <c r="B886" s="7">
        <v>41444</v>
      </c>
      <c r="C886" s="13">
        <v>1500008718</v>
      </c>
      <c r="D886" s="10" t="s">
        <v>155</v>
      </c>
      <c r="E886" s="16" t="s">
        <v>156</v>
      </c>
      <c r="F886" s="57">
        <v>2131</v>
      </c>
      <c r="G886" s="29">
        <v>69305</v>
      </c>
      <c r="H886" s="7">
        <v>41444</v>
      </c>
      <c r="I886" s="100">
        <f t="shared" si="65"/>
        <v>0</v>
      </c>
      <c r="J886" s="100">
        <f t="shared" si="66"/>
        <v>69305</v>
      </c>
      <c r="K886" s="125" t="str">
        <f>IF(J886&gt;0,"ATRASADO","")</f>
        <v>ATRASADO</v>
      </c>
    </row>
    <row r="887" spans="2:11" s="161" customFormat="1">
      <c r="B887" s="7"/>
      <c r="C887" s="13"/>
      <c r="D887" s="10"/>
      <c r="E887" s="16"/>
      <c r="F887" s="57"/>
      <c r="G887" s="29"/>
      <c r="H887" s="7"/>
      <c r="I887" s="100"/>
      <c r="J887" s="100"/>
      <c r="K887" s="125"/>
    </row>
    <row r="888" spans="2:11" s="161" customFormat="1">
      <c r="B888" s="7">
        <v>44936</v>
      </c>
      <c r="C888" s="13" t="s">
        <v>1003</v>
      </c>
      <c r="D888" s="108" t="s">
        <v>894</v>
      </c>
      <c r="E888" s="16" t="s">
        <v>684</v>
      </c>
      <c r="F888" s="57">
        <v>2286</v>
      </c>
      <c r="G888" s="29">
        <v>1231920</v>
      </c>
      <c r="H888" s="7">
        <v>44936</v>
      </c>
      <c r="I888" s="100">
        <f>IF(G888&gt;0,0,"")</f>
        <v>0</v>
      </c>
      <c r="J888" s="100">
        <f>IF(I888=0,G888,"")</f>
        <v>1231920</v>
      </c>
      <c r="K888" s="125" t="str">
        <f>IF(J888&gt;0,"ATRASADO","")</f>
        <v>ATRASADO</v>
      </c>
    </row>
    <row r="889" spans="2:11" s="128" customFormat="1">
      <c r="B889" s="7"/>
      <c r="C889" s="13"/>
      <c r="D889" s="10"/>
      <c r="E889" s="16"/>
      <c r="F889" s="57"/>
      <c r="G889" s="29"/>
      <c r="H889" s="7"/>
      <c r="I889" s="100"/>
      <c r="J889" s="100"/>
      <c r="K889" s="125"/>
    </row>
    <row r="890" spans="2:11">
      <c r="B890" s="8">
        <v>41060</v>
      </c>
      <c r="C890" s="37" t="s">
        <v>262</v>
      </c>
      <c r="D890" s="10" t="s">
        <v>55</v>
      </c>
      <c r="E890" s="16" t="s">
        <v>21</v>
      </c>
      <c r="F890" s="57">
        <v>2251</v>
      </c>
      <c r="G890" s="29">
        <v>100000</v>
      </c>
      <c r="H890" s="7">
        <v>41060</v>
      </c>
      <c r="I890" s="100">
        <f t="shared" ref="I890:I921" si="67">IF(G890&gt;0,0,"")</f>
        <v>0</v>
      </c>
      <c r="J890" s="100">
        <f t="shared" ref="J890:J921" si="68">IF(I890=0,G890,"")</f>
        <v>100000</v>
      </c>
      <c r="K890" s="125" t="str">
        <f t="shared" ref="K890:K921" si="69">IF(J890&gt;0,"ATRASADO","")</f>
        <v>ATRASADO</v>
      </c>
    </row>
    <row r="891" spans="2:11">
      <c r="B891" s="20">
        <v>41182</v>
      </c>
      <c r="C891" s="15" t="s">
        <v>54</v>
      </c>
      <c r="D891" s="10" t="s">
        <v>55</v>
      </c>
      <c r="E891" s="16" t="s">
        <v>21</v>
      </c>
      <c r="F891" s="57">
        <v>2251</v>
      </c>
      <c r="G891" s="29">
        <v>100000</v>
      </c>
      <c r="H891" s="7">
        <v>41182</v>
      </c>
      <c r="I891" s="100">
        <f t="shared" si="67"/>
        <v>0</v>
      </c>
      <c r="J891" s="100">
        <f t="shared" si="68"/>
        <v>100000</v>
      </c>
      <c r="K891" s="125" t="str">
        <f t="shared" si="69"/>
        <v>ATRASADO</v>
      </c>
    </row>
    <row r="892" spans="2:11" s="68" customFormat="1">
      <c r="B892" s="20">
        <v>41213</v>
      </c>
      <c r="C892" s="15" t="s">
        <v>47</v>
      </c>
      <c r="D892" s="10" t="s">
        <v>55</v>
      </c>
      <c r="E892" s="16" t="s">
        <v>21</v>
      </c>
      <c r="F892" s="57">
        <v>2251</v>
      </c>
      <c r="G892" s="29">
        <v>100000</v>
      </c>
      <c r="H892" s="7">
        <v>41213</v>
      </c>
      <c r="I892" s="100">
        <f t="shared" si="67"/>
        <v>0</v>
      </c>
      <c r="J892" s="100">
        <f t="shared" si="68"/>
        <v>100000</v>
      </c>
      <c r="K892" s="125" t="str">
        <f t="shared" si="69"/>
        <v>ATRASADO</v>
      </c>
    </row>
    <row r="893" spans="2:11" s="69" customFormat="1">
      <c r="B893" s="20" t="s">
        <v>56</v>
      </c>
      <c r="C893" s="15" t="s">
        <v>37</v>
      </c>
      <c r="D893" s="10" t="s">
        <v>55</v>
      </c>
      <c r="E893" s="16" t="s">
        <v>21</v>
      </c>
      <c r="F893" s="57">
        <v>2251</v>
      </c>
      <c r="G893" s="29">
        <v>100000</v>
      </c>
      <c r="H893" s="7" t="s">
        <v>56</v>
      </c>
      <c r="I893" s="100">
        <f t="shared" si="67"/>
        <v>0</v>
      </c>
      <c r="J893" s="100">
        <f t="shared" si="68"/>
        <v>100000</v>
      </c>
      <c r="K893" s="125" t="str">
        <f t="shared" si="69"/>
        <v>ATRASADO</v>
      </c>
    </row>
    <row r="894" spans="2:11" s="69" customFormat="1">
      <c r="B894" s="20" t="s">
        <v>57</v>
      </c>
      <c r="C894" s="15" t="s">
        <v>39</v>
      </c>
      <c r="D894" s="10" t="s">
        <v>55</v>
      </c>
      <c r="E894" s="16" t="s">
        <v>21</v>
      </c>
      <c r="F894" s="57">
        <v>2251</v>
      </c>
      <c r="G894" s="29">
        <v>100000</v>
      </c>
      <c r="H894" s="7" t="s">
        <v>57</v>
      </c>
      <c r="I894" s="100">
        <f t="shared" si="67"/>
        <v>0</v>
      </c>
      <c r="J894" s="100">
        <f t="shared" si="68"/>
        <v>100000</v>
      </c>
      <c r="K894" s="125" t="str">
        <f t="shared" si="69"/>
        <v>ATRASADO</v>
      </c>
    </row>
    <row r="895" spans="2:11" s="74" customFormat="1">
      <c r="B895" s="20">
        <v>41333</v>
      </c>
      <c r="C895" s="12" t="s">
        <v>40</v>
      </c>
      <c r="D895" s="10" t="s">
        <v>55</v>
      </c>
      <c r="E895" s="16" t="s">
        <v>21</v>
      </c>
      <c r="F895" s="57">
        <v>2251</v>
      </c>
      <c r="G895" s="29">
        <v>100000</v>
      </c>
      <c r="H895" s="7">
        <v>41333</v>
      </c>
      <c r="I895" s="100">
        <f t="shared" si="67"/>
        <v>0</v>
      </c>
      <c r="J895" s="100">
        <f t="shared" si="68"/>
        <v>100000</v>
      </c>
      <c r="K895" s="125" t="str">
        <f t="shared" si="69"/>
        <v>ATRASADO</v>
      </c>
    </row>
    <row r="896" spans="2:11" s="79" customFormat="1">
      <c r="B896" s="20">
        <v>41333</v>
      </c>
      <c r="C896" s="12" t="s">
        <v>41</v>
      </c>
      <c r="D896" s="10" t="s">
        <v>55</v>
      </c>
      <c r="E896" s="16" t="s">
        <v>21</v>
      </c>
      <c r="F896" s="57">
        <v>2251</v>
      </c>
      <c r="G896" s="29">
        <v>100000</v>
      </c>
      <c r="H896" s="7">
        <v>41333</v>
      </c>
      <c r="I896" s="100">
        <f t="shared" si="67"/>
        <v>0</v>
      </c>
      <c r="J896" s="100">
        <f t="shared" si="68"/>
        <v>100000</v>
      </c>
      <c r="K896" s="125" t="str">
        <f t="shared" si="69"/>
        <v>ATRASADO</v>
      </c>
    </row>
    <row r="897" spans="2:11" s="81" customFormat="1">
      <c r="B897" s="20">
        <v>41364</v>
      </c>
      <c r="C897" s="12" t="s">
        <v>42</v>
      </c>
      <c r="D897" s="10" t="s">
        <v>55</v>
      </c>
      <c r="E897" s="16" t="s">
        <v>21</v>
      </c>
      <c r="F897" s="57">
        <v>2251</v>
      </c>
      <c r="G897" s="29">
        <v>100000</v>
      </c>
      <c r="H897" s="7">
        <v>41364</v>
      </c>
      <c r="I897" s="100">
        <f t="shared" si="67"/>
        <v>0</v>
      </c>
      <c r="J897" s="100">
        <f t="shared" si="68"/>
        <v>100000</v>
      </c>
      <c r="K897" s="125" t="str">
        <f t="shared" si="69"/>
        <v>ATRASADO</v>
      </c>
    </row>
    <row r="898" spans="2:11" s="81" customFormat="1">
      <c r="B898" s="20">
        <v>41394</v>
      </c>
      <c r="C898" s="12" t="s">
        <v>43</v>
      </c>
      <c r="D898" s="10" t="s">
        <v>55</v>
      </c>
      <c r="E898" s="16" t="s">
        <v>21</v>
      </c>
      <c r="F898" s="57">
        <v>2251</v>
      </c>
      <c r="G898" s="29">
        <v>100000</v>
      </c>
      <c r="H898" s="7">
        <v>41394</v>
      </c>
      <c r="I898" s="100">
        <f t="shared" si="67"/>
        <v>0</v>
      </c>
      <c r="J898" s="100">
        <f t="shared" si="68"/>
        <v>100000</v>
      </c>
      <c r="K898" s="125" t="str">
        <f t="shared" si="69"/>
        <v>ATRASADO</v>
      </c>
    </row>
    <row r="899" spans="2:11" s="81" customFormat="1">
      <c r="B899" s="20">
        <v>41425</v>
      </c>
      <c r="C899" s="12" t="s">
        <v>44</v>
      </c>
      <c r="D899" s="10" t="s">
        <v>55</v>
      </c>
      <c r="E899" s="16" t="s">
        <v>21</v>
      </c>
      <c r="F899" s="57">
        <v>2251</v>
      </c>
      <c r="G899" s="29">
        <v>100000</v>
      </c>
      <c r="H899" s="7">
        <v>41425</v>
      </c>
      <c r="I899" s="100">
        <f t="shared" si="67"/>
        <v>0</v>
      </c>
      <c r="J899" s="100">
        <f t="shared" si="68"/>
        <v>100000</v>
      </c>
      <c r="K899" s="125" t="str">
        <f t="shared" si="69"/>
        <v>ATRASADO</v>
      </c>
    </row>
    <row r="900" spans="2:11" s="81" customFormat="1">
      <c r="B900" s="20">
        <v>41455</v>
      </c>
      <c r="C900" s="12" t="s">
        <v>30</v>
      </c>
      <c r="D900" s="10" t="s">
        <v>55</v>
      </c>
      <c r="E900" s="16" t="s">
        <v>21</v>
      </c>
      <c r="F900" s="57">
        <v>2251</v>
      </c>
      <c r="G900" s="29">
        <v>100000</v>
      </c>
      <c r="H900" s="7">
        <v>41455</v>
      </c>
      <c r="I900" s="100">
        <f t="shared" si="67"/>
        <v>0</v>
      </c>
      <c r="J900" s="100">
        <f t="shared" si="68"/>
        <v>100000</v>
      </c>
      <c r="K900" s="125" t="str">
        <f t="shared" si="69"/>
        <v>ATRASADO</v>
      </c>
    </row>
    <row r="901" spans="2:11" s="81" customFormat="1">
      <c r="B901" s="20">
        <v>41485</v>
      </c>
      <c r="C901" s="12" t="s">
        <v>32</v>
      </c>
      <c r="D901" s="10" t="s">
        <v>55</v>
      </c>
      <c r="E901" s="16" t="s">
        <v>21</v>
      </c>
      <c r="F901" s="57">
        <v>2251</v>
      </c>
      <c r="G901" s="29">
        <v>100000</v>
      </c>
      <c r="H901" s="7">
        <v>41485</v>
      </c>
      <c r="I901" s="100">
        <f t="shared" si="67"/>
        <v>0</v>
      </c>
      <c r="J901" s="100">
        <f t="shared" si="68"/>
        <v>100000</v>
      </c>
      <c r="K901" s="125" t="str">
        <f t="shared" si="69"/>
        <v>ATRASADO</v>
      </c>
    </row>
    <row r="902" spans="2:11" s="81" customFormat="1">
      <c r="B902" s="20">
        <v>41501</v>
      </c>
      <c r="C902" s="12" t="s">
        <v>33</v>
      </c>
      <c r="D902" s="10" t="s">
        <v>55</v>
      </c>
      <c r="E902" s="16" t="s">
        <v>21</v>
      </c>
      <c r="F902" s="57">
        <v>2251</v>
      </c>
      <c r="G902" s="29">
        <v>100000</v>
      </c>
      <c r="H902" s="7">
        <v>41501</v>
      </c>
      <c r="I902" s="100">
        <f t="shared" si="67"/>
        <v>0</v>
      </c>
      <c r="J902" s="100">
        <f t="shared" si="68"/>
        <v>100000</v>
      </c>
      <c r="K902" s="125" t="str">
        <f t="shared" si="69"/>
        <v>ATRASADO</v>
      </c>
    </row>
    <row r="903" spans="2:11" s="81" customFormat="1">
      <c r="B903" s="20">
        <v>41547</v>
      </c>
      <c r="C903" s="12" t="s">
        <v>45</v>
      </c>
      <c r="D903" s="10" t="s">
        <v>55</v>
      </c>
      <c r="E903" s="16" t="s">
        <v>21</v>
      </c>
      <c r="F903" s="57">
        <v>2251</v>
      </c>
      <c r="G903" s="29">
        <v>100000</v>
      </c>
      <c r="H903" s="7">
        <v>41547</v>
      </c>
      <c r="I903" s="100">
        <f t="shared" si="67"/>
        <v>0</v>
      </c>
      <c r="J903" s="100">
        <f t="shared" si="68"/>
        <v>100000</v>
      </c>
      <c r="K903" s="125" t="str">
        <f t="shared" si="69"/>
        <v>ATRASADO</v>
      </c>
    </row>
    <row r="904" spans="2:11" s="81" customFormat="1">
      <c r="B904" s="20">
        <v>41577</v>
      </c>
      <c r="C904" s="12" t="s">
        <v>46</v>
      </c>
      <c r="D904" s="10" t="s">
        <v>55</v>
      </c>
      <c r="E904" s="16" t="s">
        <v>21</v>
      </c>
      <c r="F904" s="57">
        <v>2251</v>
      </c>
      <c r="G904" s="29">
        <v>100000</v>
      </c>
      <c r="H904" s="7">
        <v>41577</v>
      </c>
      <c r="I904" s="100">
        <f t="shared" si="67"/>
        <v>0</v>
      </c>
      <c r="J904" s="100">
        <f t="shared" si="68"/>
        <v>100000</v>
      </c>
      <c r="K904" s="125" t="str">
        <f t="shared" si="69"/>
        <v>ATRASADO</v>
      </c>
    </row>
    <row r="905" spans="2:11" s="73" customFormat="1">
      <c r="B905" s="20">
        <v>41608</v>
      </c>
      <c r="C905" s="12" t="s">
        <v>49</v>
      </c>
      <c r="D905" s="10" t="s">
        <v>55</v>
      </c>
      <c r="E905" s="16" t="s">
        <v>21</v>
      </c>
      <c r="F905" s="57">
        <v>2251</v>
      </c>
      <c r="G905" s="29">
        <v>100000</v>
      </c>
      <c r="H905" s="7">
        <v>41608</v>
      </c>
      <c r="I905" s="100">
        <f t="shared" si="67"/>
        <v>0</v>
      </c>
      <c r="J905" s="100">
        <f t="shared" si="68"/>
        <v>100000</v>
      </c>
      <c r="K905" s="125" t="str">
        <f t="shared" si="69"/>
        <v>ATRASADO</v>
      </c>
    </row>
    <row r="906" spans="2:11" s="71" customFormat="1">
      <c r="B906" s="20">
        <v>41638</v>
      </c>
      <c r="C906" s="12" t="s">
        <v>50</v>
      </c>
      <c r="D906" s="10" t="s">
        <v>55</v>
      </c>
      <c r="E906" s="16" t="s">
        <v>21</v>
      </c>
      <c r="F906" s="57">
        <v>2251</v>
      </c>
      <c r="G906" s="29">
        <v>100000</v>
      </c>
      <c r="H906" s="7">
        <v>41638</v>
      </c>
      <c r="I906" s="100">
        <f t="shared" si="67"/>
        <v>0</v>
      </c>
      <c r="J906" s="100">
        <f t="shared" si="68"/>
        <v>100000</v>
      </c>
      <c r="K906" s="125" t="str">
        <f t="shared" si="69"/>
        <v>ATRASADO</v>
      </c>
    </row>
    <row r="907" spans="2:11" s="81" customFormat="1">
      <c r="B907" s="20">
        <v>41669</v>
      </c>
      <c r="C907" s="12" t="s">
        <v>51</v>
      </c>
      <c r="D907" s="10" t="s">
        <v>55</v>
      </c>
      <c r="E907" s="16" t="s">
        <v>21</v>
      </c>
      <c r="F907" s="57">
        <v>2251</v>
      </c>
      <c r="G907" s="29">
        <v>100000</v>
      </c>
      <c r="H907" s="7">
        <v>41669</v>
      </c>
      <c r="I907" s="100">
        <f t="shared" si="67"/>
        <v>0</v>
      </c>
      <c r="J907" s="100">
        <f t="shared" si="68"/>
        <v>100000</v>
      </c>
      <c r="K907" s="125" t="str">
        <f t="shared" si="69"/>
        <v>ATRASADO</v>
      </c>
    </row>
    <row r="908" spans="2:11" s="81" customFormat="1">
      <c r="B908" s="20">
        <v>41698</v>
      </c>
      <c r="C908" s="12" t="s">
        <v>52</v>
      </c>
      <c r="D908" s="10" t="s">
        <v>55</v>
      </c>
      <c r="E908" s="16" t="s">
        <v>21</v>
      </c>
      <c r="F908" s="57">
        <v>2251</v>
      </c>
      <c r="G908" s="29">
        <v>100000</v>
      </c>
      <c r="H908" s="7">
        <v>41698</v>
      </c>
      <c r="I908" s="100">
        <f t="shared" si="67"/>
        <v>0</v>
      </c>
      <c r="J908" s="100">
        <f t="shared" si="68"/>
        <v>100000</v>
      </c>
      <c r="K908" s="125" t="str">
        <f t="shared" si="69"/>
        <v>ATRASADO</v>
      </c>
    </row>
    <row r="909" spans="2:11" s="74" customFormat="1">
      <c r="B909" s="20">
        <v>41729</v>
      </c>
      <c r="C909" s="12" t="s">
        <v>53</v>
      </c>
      <c r="D909" s="10" t="s">
        <v>55</v>
      </c>
      <c r="E909" s="16" t="s">
        <v>21</v>
      </c>
      <c r="F909" s="57">
        <v>2251</v>
      </c>
      <c r="G909" s="29">
        <v>100000</v>
      </c>
      <c r="H909" s="7">
        <v>41729</v>
      </c>
      <c r="I909" s="100">
        <f t="shared" si="67"/>
        <v>0</v>
      </c>
      <c r="J909" s="100">
        <f t="shared" si="68"/>
        <v>100000</v>
      </c>
      <c r="K909" s="125" t="str">
        <f t="shared" si="69"/>
        <v>ATRASADO</v>
      </c>
    </row>
    <row r="910" spans="2:11" s="81" customFormat="1">
      <c r="B910" s="20">
        <v>41759</v>
      </c>
      <c r="C910" s="12" t="s">
        <v>58</v>
      </c>
      <c r="D910" s="10" t="s">
        <v>55</v>
      </c>
      <c r="E910" s="16" t="s">
        <v>21</v>
      </c>
      <c r="F910" s="57">
        <v>2251</v>
      </c>
      <c r="G910" s="29">
        <v>100000</v>
      </c>
      <c r="H910" s="7">
        <v>41759</v>
      </c>
      <c r="I910" s="100">
        <f t="shared" si="67"/>
        <v>0</v>
      </c>
      <c r="J910" s="100">
        <f t="shared" si="68"/>
        <v>100000</v>
      </c>
      <c r="K910" s="125" t="str">
        <f t="shared" si="69"/>
        <v>ATRASADO</v>
      </c>
    </row>
    <row r="911" spans="2:11" s="73" customFormat="1">
      <c r="B911" s="20">
        <v>41774</v>
      </c>
      <c r="C911" s="12" t="s">
        <v>59</v>
      </c>
      <c r="D911" s="10" t="s">
        <v>55</v>
      </c>
      <c r="E911" s="16" t="s">
        <v>21</v>
      </c>
      <c r="F911" s="57">
        <v>2251</v>
      </c>
      <c r="G911" s="29">
        <v>100000</v>
      </c>
      <c r="H911" s="7">
        <v>41774</v>
      </c>
      <c r="I911" s="100">
        <f t="shared" si="67"/>
        <v>0</v>
      </c>
      <c r="J911" s="100">
        <f t="shared" si="68"/>
        <v>100000</v>
      </c>
      <c r="K911" s="125" t="str">
        <f t="shared" si="69"/>
        <v>ATRASADO</v>
      </c>
    </row>
    <row r="912" spans="2:11">
      <c r="B912" s="20">
        <v>41791</v>
      </c>
      <c r="C912" s="12" t="s">
        <v>60</v>
      </c>
      <c r="D912" s="10" t="s">
        <v>55</v>
      </c>
      <c r="E912" s="16" t="s">
        <v>21</v>
      </c>
      <c r="F912" s="57">
        <v>2251</v>
      </c>
      <c r="G912" s="29">
        <v>100000</v>
      </c>
      <c r="H912" s="7">
        <v>41791</v>
      </c>
      <c r="I912" s="100">
        <f t="shared" si="67"/>
        <v>0</v>
      </c>
      <c r="J912" s="100">
        <f t="shared" si="68"/>
        <v>100000</v>
      </c>
      <c r="K912" s="125" t="str">
        <f t="shared" si="69"/>
        <v>ATRASADO</v>
      </c>
    </row>
    <row r="913" spans="2:11">
      <c r="B913" s="20">
        <v>41821</v>
      </c>
      <c r="C913" s="12" t="s">
        <v>61</v>
      </c>
      <c r="D913" s="10" t="s">
        <v>55</v>
      </c>
      <c r="E913" s="16" t="s">
        <v>21</v>
      </c>
      <c r="F913" s="57">
        <v>2251</v>
      </c>
      <c r="G913" s="29">
        <v>100000</v>
      </c>
      <c r="H913" s="7">
        <v>41821</v>
      </c>
      <c r="I913" s="100">
        <f t="shared" si="67"/>
        <v>0</v>
      </c>
      <c r="J913" s="100">
        <f t="shared" si="68"/>
        <v>100000</v>
      </c>
      <c r="K913" s="125" t="str">
        <f t="shared" si="69"/>
        <v>ATRASADO</v>
      </c>
    </row>
    <row r="914" spans="2:11">
      <c r="B914" s="20">
        <v>41852</v>
      </c>
      <c r="C914" s="12" t="s">
        <v>62</v>
      </c>
      <c r="D914" s="10" t="s">
        <v>55</v>
      </c>
      <c r="E914" s="16" t="s">
        <v>21</v>
      </c>
      <c r="F914" s="57">
        <v>2251</v>
      </c>
      <c r="G914" s="29">
        <v>100000</v>
      </c>
      <c r="H914" s="7">
        <v>41852</v>
      </c>
      <c r="I914" s="100">
        <f t="shared" si="67"/>
        <v>0</v>
      </c>
      <c r="J914" s="100">
        <f t="shared" si="68"/>
        <v>100000</v>
      </c>
      <c r="K914" s="125" t="str">
        <f t="shared" si="69"/>
        <v>ATRASADO</v>
      </c>
    </row>
    <row r="915" spans="2:11" s="71" customFormat="1">
      <c r="B915" s="20">
        <v>41883</v>
      </c>
      <c r="C915" s="12" t="s">
        <v>63</v>
      </c>
      <c r="D915" s="10" t="s">
        <v>55</v>
      </c>
      <c r="E915" s="16" t="s">
        <v>21</v>
      </c>
      <c r="F915" s="57">
        <v>2251</v>
      </c>
      <c r="G915" s="29">
        <v>100000</v>
      </c>
      <c r="H915" s="7">
        <v>41883</v>
      </c>
      <c r="I915" s="100">
        <f t="shared" si="67"/>
        <v>0</v>
      </c>
      <c r="J915" s="100">
        <f t="shared" si="68"/>
        <v>100000</v>
      </c>
      <c r="K915" s="125" t="str">
        <f t="shared" si="69"/>
        <v>ATRASADO</v>
      </c>
    </row>
    <row r="916" spans="2:11">
      <c r="B916" s="20">
        <v>41913</v>
      </c>
      <c r="C916" s="12" t="s">
        <v>64</v>
      </c>
      <c r="D916" s="10" t="s">
        <v>55</v>
      </c>
      <c r="E916" s="16" t="s">
        <v>21</v>
      </c>
      <c r="F916" s="57">
        <v>2251</v>
      </c>
      <c r="G916" s="29">
        <v>100000</v>
      </c>
      <c r="H916" s="7">
        <v>41913</v>
      </c>
      <c r="I916" s="100">
        <f t="shared" si="67"/>
        <v>0</v>
      </c>
      <c r="J916" s="100">
        <f t="shared" si="68"/>
        <v>100000</v>
      </c>
      <c r="K916" s="125" t="str">
        <f t="shared" si="69"/>
        <v>ATRASADO</v>
      </c>
    </row>
    <row r="917" spans="2:11">
      <c r="B917" s="20">
        <v>41944</v>
      </c>
      <c r="C917" s="12" t="s">
        <v>65</v>
      </c>
      <c r="D917" s="10" t="s">
        <v>55</v>
      </c>
      <c r="E917" s="16" t="s">
        <v>21</v>
      </c>
      <c r="F917" s="57">
        <v>2251</v>
      </c>
      <c r="G917" s="29">
        <v>100000</v>
      </c>
      <c r="H917" s="7">
        <v>41944</v>
      </c>
      <c r="I917" s="100">
        <f t="shared" si="67"/>
        <v>0</v>
      </c>
      <c r="J917" s="100">
        <f t="shared" si="68"/>
        <v>100000</v>
      </c>
      <c r="K917" s="125" t="str">
        <f t="shared" si="69"/>
        <v>ATRASADO</v>
      </c>
    </row>
    <row r="918" spans="2:11">
      <c r="B918" s="20">
        <v>41974</v>
      </c>
      <c r="C918" s="12" t="s">
        <v>66</v>
      </c>
      <c r="D918" s="10" t="s">
        <v>55</v>
      </c>
      <c r="E918" s="16" t="s">
        <v>21</v>
      </c>
      <c r="F918" s="57">
        <v>2251</v>
      </c>
      <c r="G918" s="29">
        <v>100000</v>
      </c>
      <c r="H918" s="7">
        <v>41974</v>
      </c>
      <c r="I918" s="100">
        <f t="shared" si="67"/>
        <v>0</v>
      </c>
      <c r="J918" s="100">
        <f t="shared" si="68"/>
        <v>100000</v>
      </c>
      <c r="K918" s="125" t="str">
        <f t="shared" si="69"/>
        <v>ATRASADO</v>
      </c>
    </row>
    <row r="919" spans="2:11">
      <c r="B919" s="21">
        <v>42035</v>
      </c>
      <c r="C919" s="18" t="s">
        <v>67</v>
      </c>
      <c r="D919" s="10" t="s">
        <v>55</v>
      </c>
      <c r="E919" s="16" t="s">
        <v>21</v>
      </c>
      <c r="F919" s="57">
        <v>2251</v>
      </c>
      <c r="G919" s="29">
        <v>100000</v>
      </c>
      <c r="H919" s="7">
        <v>42035</v>
      </c>
      <c r="I919" s="100">
        <f t="shared" si="67"/>
        <v>0</v>
      </c>
      <c r="J919" s="100">
        <f t="shared" si="68"/>
        <v>100000</v>
      </c>
      <c r="K919" s="125" t="str">
        <f t="shared" si="69"/>
        <v>ATRASADO</v>
      </c>
    </row>
    <row r="920" spans="2:11">
      <c r="B920" s="21">
        <v>42063</v>
      </c>
      <c r="C920" s="18" t="s">
        <v>68</v>
      </c>
      <c r="D920" s="10" t="s">
        <v>55</v>
      </c>
      <c r="E920" s="16" t="s">
        <v>21</v>
      </c>
      <c r="F920" s="57">
        <v>2251</v>
      </c>
      <c r="G920" s="29">
        <v>100000</v>
      </c>
      <c r="H920" s="7">
        <v>42063</v>
      </c>
      <c r="I920" s="100">
        <f t="shared" si="67"/>
        <v>0</v>
      </c>
      <c r="J920" s="100">
        <f t="shared" si="68"/>
        <v>100000</v>
      </c>
      <c r="K920" s="125" t="str">
        <f t="shared" si="69"/>
        <v>ATRASADO</v>
      </c>
    </row>
    <row r="921" spans="2:11">
      <c r="B921" s="21">
        <v>42078</v>
      </c>
      <c r="C921" s="18" t="s">
        <v>69</v>
      </c>
      <c r="D921" s="10" t="s">
        <v>55</v>
      </c>
      <c r="E921" s="16" t="s">
        <v>21</v>
      </c>
      <c r="F921" s="57">
        <v>2251</v>
      </c>
      <c r="G921" s="29">
        <v>100000</v>
      </c>
      <c r="H921" s="7">
        <v>42078</v>
      </c>
      <c r="I921" s="100">
        <f t="shared" si="67"/>
        <v>0</v>
      </c>
      <c r="J921" s="100">
        <f t="shared" si="68"/>
        <v>100000</v>
      </c>
      <c r="K921" s="125" t="str">
        <f t="shared" si="69"/>
        <v>ATRASADO</v>
      </c>
    </row>
    <row r="922" spans="2:11">
      <c r="B922" s="21">
        <v>42109</v>
      </c>
      <c r="C922" s="18" t="s">
        <v>70</v>
      </c>
      <c r="D922" s="10" t="s">
        <v>55</v>
      </c>
      <c r="E922" s="16" t="s">
        <v>21</v>
      </c>
      <c r="F922" s="57">
        <v>2251</v>
      </c>
      <c r="G922" s="29">
        <v>100000</v>
      </c>
      <c r="H922" s="7">
        <v>42109</v>
      </c>
      <c r="I922" s="100">
        <f t="shared" ref="I922:I945" si="70">IF(G922&gt;0,0,"")</f>
        <v>0</v>
      </c>
      <c r="J922" s="100">
        <f t="shared" ref="J922:J945" si="71">IF(I922=0,G922,"")</f>
        <v>100000</v>
      </c>
      <c r="K922" s="125" t="str">
        <f t="shared" ref="K922:K945" si="72">IF(J922&gt;0,"ATRASADO","")</f>
        <v>ATRASADO</v>
      </c>
    </row>
    <row r="923" spans="2:11">
      <c r="B923" s="21">
        <v>42139</v>
      </c>
      <c r="C923" s="18" t="s">
        <v>71</v>
      </c>
      <c r="D923" s="10" t="s">
        <v>55</v>
      </c>
      <c r="E923" s="16" t="s">
        <v>21</v>
      </c>
      <c r="F923" s="57">
        <v>2251</v>
      </c>
      <c r="G923" s="29">
        <v>100000</v>
      </c>
      <c r="H923" s="7">
        <v>42139</v>
      </c>
      <c r="I923" s="100">
        <f t="shared" si="70"/>
        <v>0</v>
      </c>
      <c r="J923" s="100">
        <f t="shared" si="71"/>
        <v>100000</v>
      </c>
      <c r="K923" s="125" t="str">
        <f t="shared" si="72"/>
        <v>ATRASADO</v>
      </c>
    </row>
    <row r="924" spans="2:11">
      <c r="B924" s="21">
        <v>42170</v>
      </c>
      <c r="C924" s="18" t="s">
        <v>72</v>
      </c>
      <c r="D924" s="10" t="s">
        <v>55</v>
      </c>
      <c r="E924" s="16" t="s">
        <v>21</v>
      </c>
      <c r="F924" s="57">
        <v>2251</v>
      </c>
      <c r="G924" s="29">
        <v>100000</v>
      </c>
      <c r="H924" s="7">
        <v>42170</v>
      </c>
      <c r="I924" s="100">
        <f t="shared" si="70"/>
        <v>0</v>
      </c>
      <c r="J924" s="100">
        <f t="shared" si="71"/>
        <v>100000</v>
      </c>
      <c r="K924" s="125" t="str">
        <f t="shared" si="72"/>
        <v>ATRASADO</v>
      </c>
    </row>
    <row r="925" spans="2:11">
      <c r="B925" s="21">
        <v>42200</v>
      </c>
      <c r="C925" s="18" t="s">
        <v>73</v>
      </c>
      <c r="D925" s="10" t="s">
        <v>55</v>
      </c>
      <c r="E925" s="16" t="s">
        <v>21</v>
      </c>
      <c r="F925" s="57">
        <v>2251</v>
      </c>
      <c r="G925" s="29">
        <v>100000</v>
      </c>
      <c r="H925" s="7">
        <v>42200</v>
      </c>
      <c r="I925" s="100">
        <f t="shared" si="70"/>
        <v>0</v>
      </c>
      <c r="J925" s="100">
        <f t="shared" si="71"/>
        <v>100000</v>
      </c>
      <c r="K925" s="125" t="str">
        <f t="shared" si="72"/>
        <v>ATRASADO</v>
      </c>
    </row>
    <row r="926" spans="2:11">
      <c r="B926" s="21">
        <v>42231</v>
      </c>
      <c r="C926" s="18" t="s">
        <v>74</v>
      </c>
      <c r="D926" s="10" t="s">
        <v>55</v>
      </c>
      <c r="E926" s="16" t="s">
        <v>21</v>
      </c>
      <c r="F926" s="57">
        <v>2251</v>
      </c>
      <c r="G926" s="29">
        <v>100000</v>
      </c>
      <c r="H926" s="7">
        <v>42231</v>
      </c>
      <c r="I926" s="100">
        <f t="shared" si="70"/>
        <v>0</v>
      </c>
      <c r="J926" s="100">
        <f t="shared" si="71"/>
        <v>100000</v>
      </c>
      <c r="K926" s="125" t="str">
        <f t="shared" si="72"/>
        <v>ATRASADO</v>
      </c>
    </row>
    <row r="927" spans="2:11">
      <c r="B927" s="21">
        <v>42262</v>
      </c>
      <c r="C927" s="18" t="s">
        <v>75</v>
      </c>
      <c r="D927" s="10" t="s">
        <v>55</v>
      </c>
      <c r="E927" s="16" t="s">
        <v>21</v>
      </c>
      <c r="F927" s="57">
        <v>2251</v>
      </c>
      <c r="G927" s="29">
        <v>100000</v>
      </c>
      <c r="H927" s="7">
        <v>42262</v>
      </c>
      <c r="I927" s="100">
        <f t="shared" si="70"/>
        <v>0</v>
      </c>
      <c r="J927" s="100">
        <f t="shared" si="71"/>
        <v>100000</v>
      </c>
      <c r="K927" s="125" t="str">
        <f t="shared" si="72"/>
        <v>ATRASADO</v>
      </c>
    </row>
    <row r="928" spans="2:11">
      <c r="B928" s="21">
        <v>42292</v>
      </c>
      <c r="C928" s="18" t="s">
        <v>76</v>
      </c>
      <c r="D928" s="10" t="s">
        <v>55</v>
      </c>
      <c r="E928" s="16" t="s">
        <v>21</v>
      </c>
      <c r="F928" s="57">
        <v>2251</v>
      </c>
      <c r="G928" s="29">
        <v>100000</v>
      </c>
      <c r="H928" s="7">
        <v>42292</v>
      </c>
      <c r="I928" s="100">
        <f t="shared" si="70"/>
        <v>0</v>
      </c>
      <c r="J928" s="100">
        <f t="shared" si="71"/>
        <v>100000</v>
      </c>
      <c r="K928" s="125" t="str">
        <f t="shared" si="72"/>
        <v>ATRASADO</v>
      </c>
    </row>
    <row r="929" spans="2:11">
      <c r="B929" s="21">
        <v>42323</v>
      </c>
      <c r="C929" s="18" t="s">
        <v>77</v>
      </c>
      <c r="D929" s="10" t="s">
        <v>55</v>
      </c>
      <c r="E929" s="16" t="s">
        <v>21</v>
      </c>
      <c r="F929" s="57">
        <v>2251</v>
      </c>
      <c r="G929" s="29">
        <v>100000</v>
      </c>
      <c r="H929" s="7">
        <v>42323</v>
      </c>
      <c r="I929" s="100">
        <f t="shared" si="70"/>
        <v>0</v>
      </c>
      <c r="J929" s="100">
        <f t="shared" si="71"/>
        <v>100000</v>
      </c>
      <c r="K929" s="125" t="str">
        <f t="shared" si="72"/>
        <v>ATRASADO</v>
      </c>
    </row>
    <row r="930" spans="2:11">
      <c r="B930" s="21">
        <v>42353</v>
      </c>
      <c r="C930" s="18" t="s">
        <v>78</v>
      </c>
      <c r="D930" s="10" t="s">
        <v>55</v>
      </c>
      <c r="E930" s="16" t="s">
        <v>21</v>
      </c>
      <c r="F930" s="57">
        <v>2251</v>
      </c>
      <c r="G930" s="29">
        <v>100000</v>
      </c>
      <c r="H930" s="7">
        <v>42353</v>
      </c>
      <c r="I930" s="100">
        <f t="shared" si="70"/>
        <v>0</v>
      </c>
      <c r="J930" s="100">
        <f t="shared" si="71"/>
        <v>100000</v>
      </c>
      <c r="K930" s="125" t="str">
        <f t="shared" si="72"/>
        <v>ATRASADO</v>
      </c>
    </row>
    <row r="931" spans="2:11">
      <c r="B931" s="21">
        <v>42384</v>
      </c>
      <c r="C931" s="18" t="s">
        <v>79</v>
      </c>
      <c r="D931" s="10" t="s">
        <v>55</v>
      </c>
      <c r="E931" s="16" t="s">
        <v>21</v>
      </c>
      <c r="F931" s="57">
        <v>2251</v>
      </c>
      <c r="G931" s="29">
        <v>100000</v>
      </c>
      <c r="H931" s="7">
        <v>42384</v>
      </c>
      <c r="I931" s="100">
        <f t="shared" si="70"/>
        <v>0</v>
      </c>
      <c r="J931" s="100">
        <f t="shared" si="71"/>
        <v>100000</v>
      </c>
      <c r="K931" s="125" t="str">
        <f t="shared" si="72"/>
        <v>ATRASADO</v>
      </c>
    </row>
    <row r="932" spans="2:11">
      <c r="B932" s="21">
        <v>42415</v>
      </c>
      <c r="C932" s="18" t="s">
        <v>80</v>
      </c>
      <c r="D932" s="10" t="s">
        <v>55</v>
      </c>
      <c r="E932" s="16" t="s">
        <v>21</v>
      </c>
      <c r="F932" s="57">
        <v>2251</v>
      </c>
      <c r="G932" s="29">
        <v>100000</v>
      </c>
      <c r="H932" s="7">
        <v>42415</v>
      </c>
      <c r="I932" s="100">
        <f t="shared" si="70"/>
        <v>0</v>
      </c>
      <c r="J932" s="100">
        <f t="shared" si="71"/>
        <v>100000</v>
      </c>
      <c r="K932" s="125" t="str">
        <f t="shared" si="72"/>
        <v>ATRASADO</v>
      </c>
    </row>
    <row r="933" spans="2:11">
      <c r="B933" s="21">
        <v>42444</v>
      </c>
      <c r="C933" s="18" t="s">
        <v>81</v>
      </c>
      <c r="D933" s="10" t="s">
        <v>55</v>
      </c>
      <c r="E933" s="16" t="s">
        <v>21</v>
      </c>
      <c r="F933" s="57">
        <v>2251</v>
      </c>
      <c r="G933" s="29">
        <v>100000</v>
      </c>
      <c r="H933" s="7">
        <v>42444</v>
      </c>
      <c r="I933" s="100">
        <f t="shared" si="70"/>
        <v>0</v>
      </c>
      <c r="J933" s="100">
        <f t="shared" si="71"/>
        <v>100000</v>
      </c>
      <c r="K933" s="125" t="str">
        <f t="shared" si="72"/>
        <v>ATRASADO</v>
      </c>
    </row>
    <row r="934" spans="2:11">
      <c r="B934" s="21">
        <v>42475</v>
      </c>
      <c r="C934" s="18" t="s">
        <v>82</v>
      </c>
      <c r="D934" s="10" t="s">
        <v>55</v>
      </c>
      <c r="E934" s="16" t="s">
        <v>21</v>
      </c>
      <c r="F934" s="57">
        <v>2251</v>
      </c>
      <c r="G934" s="29">
        <v>100000</v>
      </c>
      <c r="H934" s="7">
        <v>42475</v>
      </c>
      <c r="I934" s="100">
        <f t="shared" si="70"/>
        <v>0</v>
      </c>
      <c r="J934" s="100">
        <f t="shared" si="71"/>
        <v>100000</v>
      </c>
      <c r="K934" s="125" t="str">
        <f t="shared" si="72"/>
        <v>ATRASADO</v>
      </c>
    </row>
    <row r="935" spans="2:11">
      <c r="B935" s="21">
        <v>42505</v>
      </c>
      <c r="C935" s="18" t="s">
        <v>83</v>
      </c>
      <c r="D935" s="10" t="s">
        <v>55</v>
      </c>
      <c r="E935" s="16" t="s">
        <v>21</v>
      </c>
      <c r="F935" s="57">
        <v>2251</v>
      </c>
      <c r="G935" s="29">
        <v>100000</v>
      </c>
      <c r="H935" s="7">
        <v>42505</v>
      </c>
      <c r="I935" s="100">
        <f t="shared" si="70"/>
        <v>0</v>
      </c>
      <c r="J935" s="100">
        <f t="shared" si="71"/>
        <v>100000</v>
      </c>
      <c r="K935" s="125" t="str">
        <f t="shared" si="72"/>
        <v>ATRASADO</v>
      </c>
    </row>
    <row r="936" spans="2:11">
      <c r="B936" s="21">
        <v>42536</v>
      </c>
      <c r="C936" s="18" t="s">
        <v>84</v>
      </c>
      <c r="D936" s="10" t="s">
        <v>55</v>
      </c>
      <c r="E936" s="16" t="s">
        <v>21</v>
      </c>
      <c r="F936" s="57">
        <v>2251</v>
      </c>
      <c r="G936" s="29">
        <v>100000</v>
      </c>
      <c r="H936" s="7">
        <v>42536</v>
      </c>
      <c r="I936" s="100">
        <f t="shared" si="70"/>
        <v>0</v>
      </c>
      <c r="J936" s="100">
        <f t="shared" si="71"/>
        <v>100000</v>
      </c>
      <c r="K936" s="125" t="str">
        <f t="shared" si="72"/>
        <v>ATRASADO</v>
      </c>
    </row>
    <row r="937" spans="2:11">
      <c r="B937" s="21">
        <v>42566</v>
      </c>
      <c r="C937" s="18" t="s">
        <v>85</v>
      </c>
      <c r="D937" s="10" t="s">
        <v>55</v>
      </c>
      <c r="E937" s="16" t="s">
        <v>21</v>
      </c>
      <c r="F937" s="57">
        <v>2251</v>
      </c>
      <c r="G937" s="29">
        <v>100000</v>
      </c>
      <c r="H937" s="7">
        <v>42566</v>
      </c>
      <c r="I937" s="100">
        <f t="shared" si="70"/>
        <v>0</v>
      </c>
      <c r="J937" s="100">
        <f t="shared" si="71"/>
        <v>100000</v>
      </c>
      <c r="K937" s="125" t="str">
        <f t="shared" si="72"/>
        <v>ATRASADO</v>
      </c>
    </row>
    <row r="938" spans="2:11">
      <c r="B938" s="21">
        <v>42597</v>
      </c>
      <c r="C938" s="18" t="s">
        <v>86</v>
      </c>
      <c r="D938" s="10" t="s">
        <v>55</v>
      </c>
      <c r="E938" s="16" t="s">
        <v>21</v>
      </c>
      <c r="F938" s="57">
        <v>2251</v>
      </c>
      <c r="G938" s="29">
        <v>100000</v>
      </c>
      <c r="H938" s="7">
        <v>42597</v>
      </c>
      <c r="I938" s="100">
        <f t="shared" si="70"/>
        <v>0</v>
      </c>
      <c r="J938" s="100">
        <f t="shared" si="71"/>
        <v>100000</v>
      </c>
      <c r="K938" s="125" t="str">
        <f t="shared" si="72"/>
        <v>ATRASADO</v>
      </c>
    </row>
    <row r="939" spans="2:11">
      <c r="B939" s="33">
        <v>40726</v>
      </c>
      <c r="C939" s="35" t="s">
        <v>251</v>
      </c>
      <c r="D939" s="10" t="s">
        <v>55</v>
      </c>
      <c r="E939" s="16" t="s">
        <v>21</v>
      </c>
      <c r="F939" s="57">
        <v>2251</v>
      </c>
      <c r="G939" s="29">
        <v>100000</v>
      </c>
      <c r="H939" s="7">
        <v>40726</v>
      </c>
      <c r="I939" s="100">
        <f t="shared" si="70"/>
        <v>0</v>
      </c>
      <c r="J939" s="100">
        <f t="shared" si="71"/>
        <v>100000</v>
      </c>
      <c r="K939" s="125" t="str">
        <f t="shared" si="72"/>
        <v>ATRASADO</v>
      </c>
    </row>
    <row r="940" spans="2:11">
      <c r="B940" s="33">
        <v>40726</v>
      </c>
      <c r="C940" s="35" t="s">
        <v>253</v>
      </c>
      <c r="D940" s="10" t="s">
        <v>55</v>
      </c>
      <c r="E940" s="16" t="s">
        <v>21</v>
      </c>
      <c r="F940" s="57">
        <v>2251</v>
      </c>
      <c r="G940" s="29">
        <v>100000</v>
      </c>
      <c r="H940" s="7">
        <v>40726</v>
      </c>
      <c r="I940" s="100">
        <f t="shared" si="70"/>
        <v>0</v>
      </c>
      <c r="J940" s="100">
        <f t="shared" si="71"/>
        <v>100000</v>
      </c>
      <c r="K940" s="125" t="str">
        <f t="shared" si="72"/>
        <v>ATRASADO</v>
      </c>
    </row>
    <row r="941" spans="2:11">
      <c r="B941" s="33">
        <v>40788</v>
      </c>
      <c r="C941" s="35" t="s">
        <v>254</v>
      </c>
      <c r="D941" s="10" t="s">
        <v>55</v>
      </c>
      <c r="E941" s="16" t="s">
        <v>21</v>
      </c>
      <c r="F941" s="57">
        <v>2251</v>
      </c>
      <c r="G941" s="29">
        <v>100000</v>
      </c>
      <c r="H941" s="7">
        <v>40788</v>
      </c>
      <c r="I941" s="100">
        <f t="shared" si="70"/>
        <v>0</v>
      </c>
      <c r="J941" s="100">
        <f t="shared" si="71"/>
        <v>100000</v>
      </c>
      <c r="K941" s="125" t="str">
        <f t="shared" si="72"/>
        <v>ATRASADO</v>
      </c>
    </row>
    <row r="942" spans="2:11">
      <c r="B942" s="33">
        <v>40847</v>
      </c>
      <c r="C942" s="35" t="s">
        <v>255</v>
      </c>
      <c r="D942" s="10" t="s">
        <v>55</v>
      </c>
      <c r="E942" s="16" t="s">
        <v>21</v>
      </c>
      <c r="F942" s="57">
        <v>2251</v>
      </c>
      <c r="G942" s="29">
        <v>100000</v>
      </c>
      <c r="H942" s="7">
        <v>40847</v>
      </c>
      <c r="I942" s="100">
        <f t="shared" si="70"/>
        <v>0</v>
      </c>
      <c r="J942" s="100">
        <f t="shared" si="71"/>
        <v>100000</v>
      </c>
      <c r="K942" s="125" t="str">
        <f t="shared" si="72"/>
        <v>ATRASADO</v>
      </c>
    </row>
    <row r="943" spans="2:11">
      <c r="B943" s="33">
        <v>40849</v>
      </c>
      <c r="C943" s="35" t="s">
        <v>256</v>
      </c>
      <c r="D943" s="10" t="s">
        <v>55</v>
      </c>
      <c r="E943" s="16" t="s">
        <v>21</v>
      </c>
      <c r="F943" s="57">
        <v>2251</v>
      </c>
      <c r="G943" s="29">
        <v>100000</v>
      </c>
      <c r="H943" s="7">
        <v>40849</v>
      </c>
      <c r="I943" s="100">
        <f t="shared" si="70"/>
        <v>0</v>
      </c>
      <c r="J943" s="100">
        <f t="shared" si="71"/>
        <v>100000</v>
      </c>
      <c r="K943" s="125" t="str">
        <f t="shared" si="72"/>
        <v>ATRASADO</v>
      </c>
    </row>
    <row r="944" spans="2:11">
      <c r="B944" s="33">
        <v>40599</v>
      </c>
      <c r="C944" s="35" t="s">
        <v>372</v>
      </c>
      <c r="D944" s="10" t="s">
        <v>55</v>
      </c>
      <c r="E944" s="16" t="s">
        <v>21</v>
      </c>
      <c r="F944" s="57">
        <v>2251</v>
      </c>
      <c r="G944" s="29">
        <v>100000</v>
      </c>
      <c r="H944" s="7">
        <v>40599</v>
      </c>
      <c r="I944" s="100">
        <f t="shared" si="70"/>
        <v>0</v>
      </c>
      <c r="J944" s="100">
        <f t="shared" si="71"/>
        <v>100000</v>
      </c>
      <c r="K944" s="125" t="str">
        <f t="shared" si="72"/>
        <v>ATRASADO</v>
      </c>
    </row>
    <row r="945" spans="2:11" ht="24.75">
      <c r="B945" s="33">
        <v>40724</v>
      </c>
      <c r="C945" s="35" t="s">
        <v>373</v>
      </c>
      <c r="D945" s="10" t="s">
        <v>659</v>
      </c>
      <c r="E945" s="16" t="s">
        <v>21</v>
      </c>
      <c r="F945" s="57">
        <v>2251</v>
      </c>
      <c r="G945" s="29">
        <v>500000</v>
      </c>
      <c r="H945" s="7">
        <v>40724</v>
      </c>
      <c r="I945" s="100">
        <f t="shared" si="70"/>
        <v>0</v>
      </c>
      <c r="J945" s="100">
        <f t="shared" si="71"/>
        <v>500000</v>
      </c>
      <c r="K945" s="125" t="str">
        <f t="shared" si="72"/>
        <v>ATRASADO</v>
      </c>
    </row>
    <row r="946" spans="2:11" s="168" customFormat="1">
      <c r="B946" s="33"/>
      <c r="C946" s="35"/>
      <c r="D946" s="10"/>
      <c r="E946" s="16"/>
      <c r="F946" s="57"/>
      <c r="G946" s="29"/>
      <c r="H946" s="7"/>
      <c r="I946" s="100"/>
      <c r="J946" s="100"/>
      <c r="K946" s="125"/>
    </row>
    <row r="947" spans="2:11" s="168" customFormat="1">
      <c r="B947" s="33">
        <v>44967</v>
      </c>
      <c r="C947" s="35" t="s">
        <v>1206</v>
      </c>
      <c r="D947" s="10" t="s">
        <v>1205</v>
      </c>
      <c r="E947" s="16" t="s">
        <v>1207</v>
      </c>
      <c r="F947" s="57">
        <v>2272</v>
      </c>
      <c r="G947" s="29">
        <v>70440</v>
      </c>
      <c r="H947" s="33">
        <v>44967</v>
      </c>
      <c r="I947" s="100">
        <f>IF(G947&gt;0,0,"")</f>
        <v>0</v>
      </c>
      <c r="J947" s="100">
        <f>IF(I947=0,G947,"")</f>
        <v>70440</v>
      </c>
      <c r="K947" s="125" t="str">
        <f>IF(J947&gt;0,"ATRASADO","")</f>
        <v>ATRASADO</v>
      </c>
    </row>
    <row r="948" spans="2:11" s="161" customFormat="1">
      <c r="B948" s="33"/>
      <c r="C948" s="35"/>
      <c r="D948" s="10"/>
      <c r="E948" s="16"/>
      <c r="F948" s="57"/>
      <c r="G948" s="29"/>
      <c r="H948" s="7"/>
      <c r="I948" s="100"/>
      <c r="J948" s="100"/>
      <c r="K948" s="125"/>
    </row>
    <row r="949" spans="2:11" s="161" customFormat="1">
      <c r="B949" s="33" t="s">
        <v>967</v>
      </c>
      <c r="C949" s="35" t="s">
        <v>944</v>
      </c>
      <c r="D949" s="10" t="s">
        <v>989</v>
      </c>
      <c r="E949" s="16" t="s">
        <v>990</v>
      </c>
      <c r="F949" s="57">
        <v>2391</v>
      </c>
      <c r="G949" s="29">
        <v>141222.39999999999</v>
      </c>
      <c r="H949" s="7" t="s">
        <v>967</v>
      </c>
      <c r="I949" s="100">
        <f>IF(G949&gt;0,0,"")</f>
        <v>0</v>
      </c>
      <c r="J949" s="100">
        <f>IF(I949=0,G949,"")</f>
        <v>141222.39999999999</v>
      </c>
      <c r="K949" s="125" t="str">
        <f>IF(J949&gt;0,"ATRASADO","")</f>
        <v>ATRASADO</v>
      </c>
    </row>
    <row r="950" spans="2:11" s="165" customFormat="1">
      <c r="B950" s="33">
        <v>44929</v>
      </c>
      <c r="C950" s="35" t="s">
        <v>1085</v>
      </c>
      <c r="D950" s="10" t="s">
        <v>989</v>
      </c>
      <c r="E950" s="16" t="s">
        <v>990</v>
      </c>
      <c r="F950" s="57">
        <v>2391</v>
      </c>
      <c r="G950" s="29">
        <v>142297.60000000001</v>
      </c>
      <c r="H950" s="33">
        <v>44929</v>
      </c>
      <c r="I950" s="100">
        <f>IF(G950&gt;0,0,"")</f>
        <v>0</v>
      </c>
      <c r="J950" s="100">
        <f>IF(I950=0,G950,"")</f>
        <v>142297.60000000001</v>
      </c>
      <c r="K950" s="125" t="str">
        <f>IF(J950&gt;0,"ATRASADO","")</f>
        <v>ATRASADO</v>
      </c>
    </row>
    <row r="951" spans="2:11" s="142" customFormat="1">
      <c r="B951" s="33"/>
      <c r="C951" s="35"/>
      <c r="D951" s="10"/>
      <c r="E951" s="16"/>
      <c r="F951" s="57"/>
      <c r="G951" s="29"/>
      <c r="H951" s="7"/>
      <c r="I951" s="100"/>
      <c r="J951" s="100"/>
      <c r="K951" s="125"/>
    </row>
    <row r="952" spans="2:11">
      <c r="B952" s="20">
        <v>41560</v>
      </c>
      <c r="C952" s="15" t="s">
        <v>90</v>
      </c>
      <c r="D952" s="10" t="s">
        <v>91</v>
      </c>
      <c r="E952" s="16" t="s">
        <v>21</v>
      </c>
      <c r="F952" s="57">
        <v>2251</v>
      </c>
      <c r="G952" s="29">
        <v>33333.33</v>
      </c>
      <c r="H952" s="20">
        <v>41560</v>
      </c>
      <c r="I952" s="100">
        <f>IF(G952&gt;0,0,"")</f>
        <v>0</v>
      </c>
      <c r="J952" s="100">
        <f>IF(I952=0,G952,"")</f>
        <v>33333.33</v>
      </c>
      <c r="K952" s="125" t="str">
        <f>IF(J952&gt;0,"ATRASADO","")</f>
        <v>ATRASADO</v>
      </c>
    </row>
    <row r="953" spans="2:11" s="128" customFormat="1">
      <c r="B953" s="7"/>
      <c r="C953" s="9"/>
      <c r="D953" s="10"/>
      <c r="E953" s="16"/>
      <c r="F953" s="57"/>
      <c r="G953" s="29"/>
      <c r="H953" s="7"/>
      <c r="I953" s="100"/>
      <c r="J953" s="100"/>
      <c r="K953" s="125"/>
    </row>
    <row r="954" spans="2:11">
      <c r="B954" s="7">
        <v>41810</v>
      </c>
      <c r="C954" s="13">
        <v>1500002197</v>
      </c>
      <c r="D954" s="10" t="s">
        <v>29</v>
      </c>
      <c r="E954" s="16" t="s">
        <v>20</v>
      </c>
      <c r="F954" s="57">
        <v>2254</v>
      </c>
      <c r="G954" s="29">
        <f>161973-67107.34</f>
        <v>94865.66</v>
      </c>
      <c r="H954" s="7">
        <v>41810</v>
      </c>
      <c r="I954" s="100">
        <f t="shared" ref="I954:I983" si="73">IF(G954&gt;0,0,"")</f>
        <v>0</v>
      </c>
      <c r="J954" s="100">
        <f t="shared" ref="J954:J983" si="74">IF(I954=0,G954,"")</f>
        <v>94865.66</v>
      </c>
      <c r="K954" s="125" t="str">
        <f t="shared" ref="K954:K983" si="75">IF(J954&gt;0,"ATRASADO","")</f>
        <v>ATRASADO</v>
      </c>
    </row>
    <row r="955" spans="2:11">
      <c r="B955" s="7">
        <v>41810</v>
      </c>
      <c r="C955" s="13">
        <v>1500002199</v>
      </c>
      <c r="D955" s="10" t="s">
        <v>29</v>
      </c>
      <c r="E955" s="16" t="s">
        <v>20</v>
      </c>
      <c r="F955" s="57">
        <v>2254</v>
      </c>
      <c r="G955" s="29">
        <v>161973</v>
      </c>
      <c r="H955" s="7">
        <v>41810</v>
      </c>
      <c r="I955" s="100">
        <f t="shared" si="73"/>
        <v>0</v>
      </c>
      <c r="J955" s="100">
        <f t="shared" si="74"/>
        <v>161973</v>
      </c>
      <c r="K955" s="125" t="str">
        <f t="shared" si="75"/>
        <v>ATRASADO</v>
      </c>
    </row>
    <row r="956" spans="2:11">
      <c r="B956" s="7">
        <v>41810</v>
      </c>
      <c r="C956" s="13">
        <v>1500002205</v>
      </c>
      <c r="D956" s="10" t="s">
        <v>29</v>
      </c>
      <c r="E956" s="16" t="s">
        <v>20</v>
      </c>
      <c r="F956" s="57">
        <v>2254</v>
      </c>
      <c r="G956" s="29">
        <v>43192.81</v>
      </c>
      <c r="H956" s="7">
        <v>41810</v>
      </c>
      <c r="I956" s="100">
        <f t="shared" si="73"/>
        <v>0</v>
      </c>
      <c r="J956" s="100">
        <f t="shared" si="74"/>
        <v>43192.81</v>
      </c>
      <c r="K956" s="125" t="str">
        <f t="shared" si="75"/>
        <v>ATRASADO</v>
      </c>
    </row>
    <row r="957" spans="2:11">
      <c r="B957" s="7">
        <v>41555</v>
      </c>
      <c r="C957" s="13">
        <v>1500002218</v>
      </c>
      <c r="D957" s="10" t="s">
        <v>29</v>
      </c>
      <c r="E957" s="16" t="s">
        <v>20</v>
      </c>
      <c r="F957" s="57">
        <v>2254</v>
      </c>
      <c r="G957" s="29">
        <v>71280.94</v>
      </c>
      <c r="H957" s="7">
        <v>41555</v>
      </c>
      <c r="I957" s="100">
        <f t="shared" si="73"/>
        <v>0</v>
      </c>
      <c r="J957" s="100">
        <f t="shared" si="74"/>
        <v>71280.94</v>
      </c>
      <c r="K957" s="125" t="str">
        <f t="shared" si="75"/>
        <v>ATRASADO</v>
      </c>
    </row>
    <row r="958" spans="2:11">
      <c r="B958" s="7">
        <v>41595</v>
      </c>
      <c r="C958" s="13">
        <v>1500002227</v>
      </c>
      <c r="D958" s="10" t="s">
        <v>29</v>
      </c>
      <c r="E958" s="16" t="s">
        <v>20</v>
      </c>
      <c r="F958" s="57">
        <v>2254</v>
      </c>
      <c r="G958" s="29">
        <v>188496.1</v>
      </c>
      <c r="H958" s="7">
        <v>41595</v>
      </c>
      <c r="I958" s="100">
        <f t="shared" si="73"/>
        <v>0</v>
      </c>
      <c r="J958" s="100">
        <f t="shared" si="74"/>
        <v>188496.1</v>
      </c>
      <c r="K958" s="125" t="str">
        <f t="shared" si="75"/>
        <v>ATRASADO</v>
      </c>
    </row>
    <row r="959" spans="2:11">
      <c r="B959" s="7">
        <v>41810</v>
      </c>
      <c r="C959" s="13">
        <v>1500002233</v>
      </c>
      <c r="D959" s="10" t="s">
        <v>29</v>
      </c>
      <c r="E959" s="16" t="s">
        <v>20</v>
      </c>
      <c r="F959" s="57">
        <v>2254</v>
      </c>
      <c r="G959" s="29">
        <v>90211.25</v>
      </c>
      <c r="H959" s="7">
        <v>41810</v>
      </c>
      <c r="I959" s="100">
        <f t="shared" si="73"/>
        <v>0</v>
      </c>
      <c r="J959" s="100">
        <f t="shared" si="74"/>
        <v>90211.25</v>
      </c>
      <c r="K959" s="125" t="str">
        <f t="shared" si="75"/>
        <v>ATRASADO</v>
      </c>
    </row>
    <row r="960" spans="2:11">
      <c r="B960" s="7">
        <v>41810</v>
      </c>
      <c r="C960" s="13">
        <v>1500002238</v>
      </c>
      <c r="D960" s="10" t="s">
        <v>29</v>
      </c>
      <c r="E960" s="16" t="s">
        <v>20</v>
      </c>
      <c r="F960" s="57">
        <v>2254</v>
      </c>
      <c r="G960" s="29">
        <v>68737.27</v>
      </c>
      <c r="H960" s="7">
        <v>41810</v>
      </c>
      <c r="I960" s="100">
        <f t="shared" si="73"/>
        <v>0</v>
      </c>
      <c r="J960" s="100">
        <f t="shared" si="74"/>
        <v>68737.27</v>
      </c>
      <c r="K960" s="125" t="str">
        <f t="shared" si="75"/>
        <v>ATRASADO</v>
      </c>
    </row>
    <row r="961" spans="2:11" s="78" customFormat="1">
      <c r="B961" s="7">
        <v>41604</v>
      </c>
      <c r="C961" s="13">
        <v>1500002283</v>
      </c>
      <c r="D961" s="10" t="s">
        <v>29</v>
      </c>
      <c r="E961" s="16" t="s">
        <v>20</v>
      </c>
      <c r="F961" s="57">
        <v>2254</v>
      </c>
      <c r="G961" s="29">
        <v>131947.29999999999</v>
      </c>
      <c r="H961" s="7">
        <v>41604</v>
      </c>
      <c r="I961" s="100">
        <f t="shared" si="73"/>
        <v>0</v>
      </c>
      <c r="J961" s="100">
        <f t="shared" si="74"/>
        <v>131947.29999999999</v>
      </c>
      <c r="K961" s="125" t="str">
        <f t="shared" si="75"/>
        <v>ATRASADO</v>
      </c>
    </row>
    <row r="962" spans="2:11">
      <c r="B962" s="7">
        <v>41635</v>
      </c>
      <c r="C962" s="13">
        <v>1500002285</v>
      </c>
      <c r="D962" s="10" t="s">
        <v>29</v>
      </c>
      <c r="E962" s="16" t="s">
        <v>20</v>
      </c>
      <c r="F962" s="57">
        <v>2254</v>
      </c>
      <c r="G962" s="29">
        <v>188496.1</v>
      </c>
      <c r="H962" s="7">
        <v>41635</v>
      </c>
      <c r="I962" s="100">
        <f t="shared" si="73"/>
        <v>0</v>
      </c>
      <c r="J962" s="100">
        <f t="shared" si="74"/>
        <v>188496.1</v>
      </c>
      <c r="K962" s="125" t="str">
        <f t="shared" si="75"/>
        <v>ATRASADO</v>
      </c>
    </row>
    <row r="963" spans="2:11">
      <c r="B963" s="7">
        <v>41646</v>
      </c>
      <c r="C963" s="13">
        <v>1500002301</v>
      </c>
      <c r="D963" s="10" t="s">
        <v>29</v>
      </c>
      <c r="E963" s="16" t="s">
        <v>20</v>
      </c>
      <c r="F963" s="57">
        <v>2254</v>
      </c>
      <c r="G963" s="29">
        <v>444431.4</v>
      </c>
      <c r="H963" s="7">
        <v>41646</v>
      </c>
      <c r="I963" s="100">
        <f t="shared" si="73"/>
        <v>0</v>
      </c>
      <c r="J963" s="100">
        <f t="shared" si="74"/>
        <v>444431.4</v>
      </c>
      <c r="K963" s="125" t="str">
        <f t="shared" si="75"/>
        <v>ATRASADO</v>
      </c>
    </row>
    <row r="964" spans="2:11">
      <c r="B964" s="7">
        <v>41619</v>
      </c>
      <c r="C964" s="13">
        <v>1500002302</v>
      </c>
      <c r="D964" s="10" t="s">
        <v>29</v>
      </c>
      <c r="E964" s="16" t="s">
        <v>20</v>
      </c>
      <c r="F964" s="57">
        <v>2254</v>
      </c>
      <c r="G964" s="29">
        <v>188512.9</v>
      </c>
      <c r="H964" s="7">
        <v>41619</v>
      </c>
      <c r="I964" s="100">
        <f t="shared" si="73"/>
        <v>0</v>
      </c>
      <c r="J964" s="100">
        <f t="shared" si="74"/>
        <v>188512.9</v>
      </c>
      <c r="K964" s="125" t="str">
        <f t="shared" si="75"/>
        <v>ATRASADO</v>
      </c>
    </row>
    <row r="965" spans="2:11">
      <c r="B965" s="7">
        <v>41619</v>
      </c>
      <c r="C965" s="13">
        <v>1500002304</v>
      </c>
      <c r="D965" s="10" t="s">
        <v>29</v>
      </c>
      <c r="E965" s="16" t="s">
        <v>20</v>
      </c>
      <c r="F965" s="57">
        <v>2254</v>
      </c>
      <c r="G965" s="29">
        <v>188512.9</v>
      </c>
      <c r="H965" s="7">
        <v>41619</v>
      </c>
      <c r="I965" s="100">
        <f t="shared" si="73"/>
        <v>0</v>
      </c>
      <c r="J965" s="100">
        <f t="shared" si="74"/>
        <v>188512.9</v>
      </c>
      <c r="K965" s="125" t="str">
        <f t="shared" si="75"/>
        <v>ATRASADO</v>
      </c>
    </row>
    <row r="966" spans="2:11">
      <c r="B966" s="7">
        <v>41619</v>
      </c>
      <c r="C966" s="13">
        <v>1500002305</v>
      </c>
      <c r="D966" s="10" t="s">
        <v>29</v>
      </c>
      <c r="E966" s="16" t="s">
        <v>20</v>
      </c>
      <c r="F966" s="57">
        <v>2254</v>
      </c>
      <c r="G966" s="29">
        <v>188512.9</v>
      </c>
      <c r="H966" s="7">
        <v>41619</v>
      </c>
      <c r="I966" s="100">
        <f t="shared" si="73"/>
        <v>0</v>
      </c>
      <c r="J966" s="100">
        <f t="shared" si="74"/>
        <v>188512.9</v>
      </c>
      <c r="K966" s="125" t="str">
        <f t="shared" si="75"/>
        <v>ATRASADO</v>
      </c>
    </row>
    <row r="967" spans="2:11">
      <c r="B967" s="7">
        <v>41810</v>
      </c>
      <c r="C967" s="13">
        <v>1500002312</v>
      </c>
      <c r="D967" s="10" t="s">
        <v>29</v>
      </c>
      <c r="E967" s="16" t="s">
        <v>20</v>
      </c>
      <c r="F967" s="57">
        <v>2254</v>
      </c>
      <c r="G967" s="29">
        <v>157094.1</v>
      </c>
      <c r="H967" s="7">
        <v>41810</v>
      </c>
      <c r="I967" s="100">
        <f t="shared" si="73"/>
        <v>0</v>
      </c>
      <c r="J967" s="100">
        <f t="shared" si="74"/>
        <v>157094.1</v>
      </c>
      <c r="K967" s="125" t="str">
        <f t="shared" si="75"/>
        <v>ATRASADO</v>
      </c>
    </row>
    <row r="968" spans="2:11">
      <c r="B968" s="7">
        <v>41635</v>
      </c>
      <c r="C968" s="13">
        <v>1500002313</v>
      </c>
      <c r="D968" s="10" t="s">
        <v>29</v>
      </c>
      <c r="E968" s="16" t="s">
        <v>20</v>
      </c>
      <c r="F968" s="57">
        <v>2254</v>
      </c>
      <c r="G968" s="29">
        <v>157094.1</v>
      </c>
      <c r="H968" s="7">
        <v>41635</v>
      </c>
      <c r="I968" s="100">
        <f t="shared" si="73"/>
        <v>0</v>
      </c>
      <c r="J968" s="100">
        <f t="shared" si="74"/>
        <v>157094.1</v>
      </c>
      <c r="K968" s="125" t="str">
        <f t="shared" si="75"/>
        <v>ATRASADO</v>
      </c>
    </row>
    <row r="969" spans="2:11" s="68" customFormat="1">
      <c r="B969" s="7">
        <v>41662</v>
      </c>
      <c r="C969" s="13">
        <v>1500002314</v>
      </c>
      <c r="D969" s="10" t="s">
        <v>29</v>
      </c>
      <c r="E969" s="16" t="s">
        <v>20</v>
      </c>
      <c r="F969" s="57">
        <v>2254</v>
      </c>
      <c r="G969" s="29">
        <v>59940.22</v>
      </c>
      <c r="H969" s="7">
        <v>41662</v>
      </c>
      <c r="I969" s="100">
        <f t="shared" si="73"/>
        <v>0</v>
      </c>
      <c r="J969" s="100">
        <f t="shared" si="74"/>
        <v>59940.22</v>
      </c>
      <c r="K969" s="125" t="str">
        <f t="shared" si="75"/>
        <v>ATRASADO</v>
      </c>
    </row>
    <row r="970" spans="2:11" s="68" customFormat="1">
      <c r="B970" s="7">
        <v>41665</v>
      </c>
      <c r="C970" s="13">
        <v>1500002320</v>
      </c>
      <c r="D970" s="10" t="s">
        <v>29</v>
      </c>
      <c r="E970" s="16" t="s">
        <v>20</v>
      </c>
      <c r="F970" s="57">
        <v>2254</v>
      </c>
      <c r="G970" s="29">
        <v>190687.9</v>
      </c>
      <c r="H970" s="7">
        <v>41665</v>
      </c>
      <c r="I970" s="100">
        <f t="shared" si="73"/>
        <v>0</v>
      </c>
      <c r="J970" s="100">
        <f t="shared" si="74"/>
        <v>190687.9</v>
      </c>
      <c r="K970" s="125" t="str">
        <f t="shared" si="75"/>
        <v>ATRASADO</v>
      </c>
    </row>
    <row r="971" spans="2:11" s="68" customFormat="1">
      <c r="B971" s="7">
        <v>41670</v>
      </c>
      <c r="C971" s="13">
        <v>1500002321</v>
      </c>
      <c r="D971" s="10" t="s">
        <v>29</v>
      </c>
      <c r="E971" s="16" t="s">
        <v>20</v>
      </c>
      <c r="F971" s="57">
        <v>2254</v>
      </c>
      <c r="G971" s="29">
        <v>190687.9</v>
      </c>
      <c r="H971" s="7">
        <v>41670</v>
      </c>
      <c r="I971" s="100">
        <f t="shared" si="73"/>
        <v>0</v>
      </c>
      <c r="J971" s="100">
        <f t="shared" si="74"/>
        <v>190687.9</v>
      </c>
      <c r="K971" s="125" t="str">
        <f t="shared" si="75"/>
        <v>ATRASADO</v>
      </c>
    </row>
    <row r="972" spans="2:11">
      <c r="B972" s="7">
        <v>41952</v>
      </c>
      <c r="C972" s="13">
        <v>1500002324</v>
      </c>
      <c r="D972" s="10" t="s">
        <v>29</v>
      </c>
      <c r="E972" s="16" t="s">
        <v>20</v>
      </c>
      <c r="F972" s="57">
        <v>2254</v>
      </c>
      <c r="G972" s="29">
        <v>190687.9</v>
      </c>
      <c r="H972" s="7">
        <v>41952</v>
      </c>
      <c r="I972" s="100">
        <f t="shared" si="73"/>
        <v>0</v>
      </c>
      <c r="J972" s="100">
        <f t="shared" si="74"/>
        <v>190687.9</v>
      </c>
      <c r="K972" s="125" t="str">
        <f t="shared" si="75"/>
        <v>ATRASADO</v>
      </c>
    </row>
    <row r="973" spans="2:11" s="81" customFormat="1">
      <c r="B973" s="7">
        <v>41732</v>
      </c>
      <c r="C973" s="13">
        <v>1500002410</v>
      </c>
      <c r="D973" s="10" t="s">
        <v>29</v>
      </c>
      <c r="E973" s="16" t="s">
        <v>20</v>
      </c>
      <c r="F973" s="57">
        <v>2254</v>
      </c>
      <c r="G973" s="29">
        <v>39515.369999999995</v>
      </c>
      <c r="H973" s="7">
        <v>41732</v>
      </c>
      <c r="I973" s="100">
        <f t="shared" si="73"/>
        <v>0</v>
      </c>
      <c r="J973" s="100">
        <f t="shared" si="74"/>
        <v>39515.369999999995</v>
      </c>
      <c r="K973" s="125" t="str">
        <f t="shared" si="75"/>
        <v>ATRASADO</v>
      </c>
    </row>
    <row r="974" spans="2:11" s="79" customFormat="1">
      <c r="B974" s="7">
        <v>41978</v>
      </c>
      <c r="C974" s="13">
        <v>1500002701</v>
      </c>
      <c r="D974" s="10" t="s">
        <v>29</v>
      </c>
      <c r="E974" s="16" t="s">
        <v>20</v>
      </c>
      <c r="F974" s="57">
        <v>2254</v>
      </c>
      <c r="G974" s="29">
        <v>199008.9</v>
      </c>
      <c r="H974" s="7">
        <v>41978</v>
      </c>
      <c r="I974" s="100">
        <f t="shared" si="73"/>
        <v>0</v>
      </c>
      <c r="J974" s="100">
        <f t="shared" si="74"/>
        <v>199008.9</v>
      </c>
      <c r="K974" s="125" t="str">
        <f t="shared" si="75"/>
        <v>ATRASADO</v>
      </c>
    </row>
    <row r="975" spans="2:11" s="79" customFormat="1">
      <c r="B975" s="7">
        <v>42387</v>
      </c>
      <c r="C975" s="13">
        <v>1500002872</v>
      </c>
      <c r="D975" s="10" t="s">
        <v>29</v>
      </c>
      <c r="E975" s="16" t="s">
        <v>20</v>
      </c>
      <c r="F975" s="57">
        <v>2254</v>
      </c>
      <c r="G975" s="29">
        <v>64338.8</v>
      </c>
      <c r="H975" s="7">
        <v>42387</v>
      </c>
      <c r="I975" s="100">
        <f t="shared" si="73"/>
        <v>0</v>
      </c>
      <c r="J975" s="100">
        <f t="shared" si="74"/>
        <v>64338.8</v>
      </c>
      <c r="K975" s="125" t="str">
        <f t="shared" si="75"/>
        <v>ATRASADO</v>
      </c>
    </row>
    <row r="976" spans="2:11">
      <c r="B976" s="7">
        <v>42387</v>
      </c>
      <c r="C976" s="13">
        <v>1500002873</v>
      </c>
      <c r="D976" s="10" t="s">
        <v>29</v>
      </c>
      <c r="E976" s="16" t="s">
        <v>20</v>
      </c>
      <c r="F976" s="57">
        <v>2254</v>
      </c>
      <c r="G976" s="29">
        <v>64338.8</v>
      </c>
      <c r="H976" s="7">
        <v>42387</v>
      </c>
      <c r="I976" s="100">
        <f t="shared" si="73"/>
        <v>0</v>
      </c>
      <c r="J976" s="100">
        <f t="shared" si="74"/>
        <v>64338.8</v>
      </c>
      <c r="K976" s="125" t="str">
        <f t="shared" si="75"/>
        <v>ATRASADO</v>
      </c>
    </row>
    <row r="977" spans="2:11" s="71" customFormat="1">
      <c r="B977" s="7">
        <v>42397</v>
      </c>
      <c r="C977" s="13">
        <v>1500002877</v>
      </c>
      <c r="D977" s="10" t="s">
        <v>29</v>
      </c>
      <c r="E977" s="16" t="s">
        <v>20</v>
      </c>
      <c r="F977" s="57">
        <v>2254</v>
      </c>
      <c r="G977" s="29">
        <v>78585.59</v>
      </c>
      <c r="H977" s="7">
        <v>42397</v>
      </c>
      <c r="I977" s="100">
        <f t="shared" si="73"/>
        <v>0</v>
      </c>
      <c r="J977" s="100">
        <f t="shared" si="74"/>
        <v>78585.59</v>
      </c>
      <c r="K977" s="125" t="str">
        <f t="shared" si="75"/>
        <v>ATRASADO</v>
      </c>
    </row>
    <row r="978" spans="2:11" s="73" customFormat="1">
      <c r="B978" s="7">
        <v>42397</v>
      </c>
      <c r="C978" s="13">
        <v>1500002878</v>
      </c>
      <c r="D978" s="10" t="s">
        <v>29</v>
      </c>
      <c r="E978" s="16" t="s">
        <v>20</v>
      </c>
      <c r="F978" s="57">
        <v>2254</v>
      </c>
      <c r="G978" s="29">
        <v>17517.82</v>
      </c>
      <c r="H978" s="7">
        <v>42397</v>
      </c>
      <c r="I978" s="100">
        <f t="shared" si="73"/>
        <v>0</v>
      </c>
      <c r="J978" s="100">
        <f t="shared" si="74"/>
        <v>17517.82</v>
      </c>
      <c r="K978" s="125" t="str">
        <f t="shared" si="75"/>
        <v>ATRASADO</v>
      </c>
    </row>
    <row r="979" spans="2:11" s="81" customFormat="1">
      <c r="B979" s="7">
        <v>42397</v>
      </c>
      <c r="C979" s="13">
        <v>1500002879</v>
      </c>
      <c r="D979" s="10" t="s">
        <v>29</v>
      </c>
      <c r="E979" s="16" t="s">
        <v>20</v>
      </c>
      <c r="F979" s="57">
        <v>2254</v>
      </c>
      <c r="G979" s="29">
        <v>10438.540000000001</v>
      </c>
      <c r="H979" s="7">
        <v>42397</v>
      </c>
      <c r="I979" s="100">
        <f t="shared" si="73"/>
        <v>0</v>
      </c>
      <c r="J979" s="100">
        <f t="shared" si="74"/>
        <v>10438.540000000001</v>
      </c>
      <c r="K979" s="125" t="str">
        <f t="shared" si="75"/>
        <v>ATRASADO</v>
      </c>
    </row>
    <row r="980" spans="2:11" s="79" customFormat="1">
      <c r="B980" s="7">
        <v>42397</v>
      </c>
      <c r="C980" s="13">
        <v>1500002880</v>
      </c>
      <c r="D980" s="10" t="s">
        <v>29</v>
      </c>
      <c r="E980" s="16" t="s">
        <v>20</v>
      </c>
      <c r="F980" s="57">
        <v>2254</v>
      </c>
      <c r="G980" s="29">
        <v>20311.38</v>
      </c>
      <c r="H980" s="7">
        <v>42397</v>
      </c>
      <c r="I980" s="100">
        <f t="shared" si="73"/>
        <v>0</v>
      </c>
      <c r="J980" s="100">
        <f t="shared" si="74"/>
        <v>20311.38</v>
      </c>
      <c r="K980" s="125" t="str">
        <f t="shared" si="75"/>
        <v>ATRASADO</v>
      </c>
    </row>
    <row r="981" spans="2:11" s="115" customFormat="1">
      <c r="B981" s="7">
        <v>42101</v>
      </c>
      <c r="C981" s="13">
        <v>1500002924</v>
      </c>
      <c r="D981" s="10" t="s">
        <v>29</v>
      </c>
      <c r="E981" s="16" t="s">
        <v>20</v>
      </c>
      <c r="F981" s="57">
        <v>2254</v>
      </c>
      <c r="G981" s="29">
        <v>30024.77</v>
      </c>
      <c r="H981" s="7">
        <v>42101</v>
      </c>
      <c r="I981" s="100">
        <f t="shared" si="73"/>
        <v>0</v>
      </c>
      <c r="J981" s="100">
        <f t="shared" si="74"/>
        <v>30024.77</v>
      </c>
      <c r="K981" s="125" t="str">
        <f t="shared" si="75"/>
        <v>ATRASADO</v>
      </c>
    </row>
    <row r="982" spans="2:11" s="98" customFormat="1">
      <c r="B982" s="7" t="s">
        <v>769</v>
      </c>
      <c r="C982" s="13" t="s">
        <v>785</v>
      </c>
      <c r="D982" s="10" t="s">
        <v>29</v>
      </c>
      <c r="E982" s="16" t="s">
        <v>782</v>
      </c>
      <c r="F982" s="57">
        <v>2254</v>
      </c>
      <c r="G982" s="29">
        <v>3359997.35</v>
      </c>
      <c r="H982" s="7" t="s">
        <v>769</v>
      </c>
      <c r="I982" s="100">
        <f t="shared" si="73"/>
        <v>0</v>
      </c>
      <c r="J982" s="100">
        <f t="shared" si="74"/>
        <v>3359997.35</v>
      </c>
      <c r="K982" s="125" t="str">
        <f t="shared" si="75"/>
        <v>ATRASADO</v>
      </c>
    </row>
    <row r="983" spans="2:11" s="161" customFormat="1">
      <c r="B983" s="7">
        <v>44929</v>
      </c>
      <c r="C983" s="13" t="s">
        <v>1086</v>
      </c>
      <c r="D983" s="10" t="s">
        <v>29</v>
      </c>
      <c r="E983" s="16" t="s">
        <v>782</v>
      </c>
      <c r="F983" s="57">
        <v>2254</v>
      </c>
      <c r="G983" s="29">
        <v>1456200</v>
      </c>
      <c r="H983" s="7">
        <v>44929</v>
      </c>
      <c r="I983" s="100">
        <f t="shared" si="73"/>
        <v>0</v>
      </c>
      <c r="J983" s="100">
        <f t="shared" si="74"/>
        <v>1456200</v>
      </c>
      <c r="K983" s="125" t="str">
        <f t="shared" si="75"/>
        <v>ATRASADO</v>
      </c>
    </row>
    <row r="984" spans="2:11" s="136" customFormat="1">
      <c r="B984" s="7"/>
      <c r="C984" s="14"/>
      <c r="D984" s="10"/>
      <c r="E984" s="16"/>
      <c r="F984" s="57"/>
      <c r="G984" s="29"/>
      <c r="H984" s="7"/>
      <c r="I984" s="100"/>
      <c r="J984" s="100"/>
      <c r="K984" s="125"/>
    </row>
    <row r="985" spans="2:11" s="131" customFormat="1" ht="24.75">
      <c r="B985" s="7">
        <v>44621</v>
      </c>
      <c r="C985" s="14" t="s">
        <v>825</v>
      </c>
      <c r="D985" s="10" t="s">
        <v>824</v>
      </c>
      <c r="E985" s="16" t="s">
        <v>817</v>
      </c>
      <c r="F985" s="57">
        <v>2115</v>
      </c>
      <c r="G985" s="29">
        <v>237441.46</v>
      </c>
      <c r="H985" s="7">
        <v>44621</v>
      </c>
      <c r="I985" s="100">
        <f>IF(G985&gt;0,0,"")</f>
        <v>0</v>
      </c>
      <c r="J985" s="100">
        <f>IF(I985=0,G985,"")</f>
        <v>237441.46</v>
      </c>
      <c r="K985" s="125" t="str">
        <f>IF(J985&gt;0,"ATRASADO","")</f>
        <v>ATRASADO</v>
      </c>
    </row>
    <row r="986" spans="2:11" s="127" customFormat="1">
      <c r="B986" s="7"/>
      <c r="C986" s="14"/>
      <c r="D986" s="10"/>
      <c r="E986" s="16"/>
      <c r="F986" s="57"/>
      <c r="G986" s="29"/>
      <c r="H986" s="7"/>
      <c r="I986" s="100"/>
      <c r="J986" s="100"/>
      <c r="K986" s="125"/>
    </row>
    <row r="987" spans="2:11" s="79" customFormat="1">
      <c r="B987" s="7">
        <v>41549</v>
      </c>
      <c r="C987" s="13">
        <v>100000481</v>
      </c>
      <c r="D987" s="10" t="s">
        <v>160</v>
      </c>
      <c r="E987" s="16" t="s">
        <v>161</v>
      </c>
      <c r="F987" s="57">
        <v>2253</v>
      </c>
      <c r="G987" s="29">
        <v>52000</v>
      </c>
      <c r="H987" s="7">
        <v>41549</v>
      </c>
      <c r="I987" s="100">
        <f>IF(G987&gt;0,0,"")</f>
        <v>0</v>
      </c>
      <c r="J987" s="100">
        <f>IF(I987=0,G987,"")</f>
        <v>52000</v>
      </c>
      <c r="K987" s="125" t="str">
        <f>IF(J987&gt;0,"ATRASADO","")</f>
        <v>ATRASADO</v>
      </c>
    </row>
    <row r="988" spans="2:11" s="161" customFormat="1">
      <c r="B988" s="7"/>
      <c r="C988" s="13"/>
      <c r="D988" s="10"/>
      <c r="E988" s="16"/>
      <c r="F988" s="57"/>
      <c r="G988" s="29"/>
      <c r="H988" s="7"/>
      <c r="I988" s="100"/>
      <c r="J988" s="100"/>
      <c r="K988" s="125"/>
    </row>
    <row r="989" spans="2:11" s="161" customFormat="1">
      <c r="B989" s="7">
        <v>44936</v>
      </c>
      <c r="C989" s="13" t="s">
        <v>757</v>
      </c>
      <c r="D989" s="10" t="s">
        <v>962</v>
      </c>
      <c r="E989" s="16" t="s">
        <v>782</v>
      </c>
      <c r="F989" s="57">
        <v>2242</v>
      </c>
      <c r="G989" s="29">
        <v>1916666.6</v>
      </c>
      <c r="H989" s="7">
        <v>44936</v>
      </c>
      <c r="I989" s="100">
        <f t="shared" ref="I989:I1007" si="76">IF(G989&gt;0,0,"")</f>
        <v>0</v>
      </c>
      <c r="J989" s="100">
        <f t="shared" ref="J989:J1007" si="77">IF(I989=0,G989,"")</f>
        <v>1916666.6</v>
      </c>
      <c r="K989" s="125" t="str">
        <f>IF(J989&gt;0,"ATRASADO","")</f>
        <v>ATRASADO</v>
      </c>
    </row>
    <row r="990" spans="2:11" s="117" customFormat="1">
      <c r="B990" s="7"/>
      <c r="C990" s="13"/>
      <c r="D990" s="70"/>
      <c r="E990" s="16"/>
      <c r="F990" s="57"/>
      <c r="G990" s="29"/>
      <c r="H990" s="7"/>
      <c r="I990" s="100" t="str">
        <f t="shared" si="76"/>
        <v/>
      </c>
      <c r="J990" s="100" t="str">
        <f t="shared" si="77"/>
        <v/>
      </c>
      <c r="K990" s="125"/>
    </row>
    <row r="991" spans="2:11" s="98" customFormat="1">
      <c r="B991" s="7">
        <v>44132</v>
      </c>
      <c r="C991" s="13" t="s">
        <v>757</v>
      </c>
      <c r="D991" s="10" t="s">
        <v>756</v>
      </c>
      <c r="E991" s="16" t="s">
        <v>552</v>
      </c>
      <c r="F991" s="57">
        <v>2311</v>
      </c>
      <c r="G991" s="100">
        <v>237414.39999999999</v>
      </c>
      <c r="H991" s="7">
        <v>44132</v>
      </c>
      <c r="I991" s="100">
        <f t="shared" si="76"/>
        <v>0</v>
      </c>
      <c r="J991" s="100">
        <f t="shared" si="77"/>
        <v>237414.39999999999</v>
      </c>
      <c r="K991" s="125" t="str">
        <f t="shared" ref="K991:K1007" si="78">IF(J991&gt;0,"ATRASADO","")</f>
        <v>ATRASADO</v>
      </c>
    </row>
    <row r="992" spans="2:11" s="98" customFormat="1">
      <c r="B992" s="7">
        <v>44166</v>
      </c>
      <c r="C992" s="13" t="s">
        <v>758</v>
      </c>
      <c r="D992" s="10" t="s">
        <v>756</v>
      </c>
      <c r="E992" s="16" t="s">
        <v>552</v>
      </c>
      <c r="F992" s="57">
        <v>2311</v>
      </c>
      <c r="G992" s="100">
        <v>300787.20000000001</v>
      </c>
      <c r="H992" s="7">
        <v>44166</v>
      </c>
      <c r="I992" s="100">
        <f t="shared" si="76"/>
        <v>0</v>
      </c>
      <c r="J992" s="100">
        <f t="shared" si="77"/>
        <v>300787.20000000001</v>
      </c>
      <c r="K992" s="125" t="str">
        <f t="shared" si="78"/>
        <v>ATRASADO</v>
      </c>
    </row>
    <row r="993" spans="2:11" s="98" customFormat="1">
      <c r="B993" s="7">
        <v>44166</v>
      </c>
      <c r="C993" s="13" t="s">
        <v>759</v>
      </c>
      <c r="D993" s="10" t="s">
        <v>756</v>
      </c>
      <c r="E993" s="16" t="s">
        <v>552</v>
      </c>
      <c r="F993" s="57">
        <v>2311</v>
      </c>
      <c r="G993" s="100">
        <v>103040</v>
      </c>
      <c r="H993" s="7">
        <v>44166</v>
      </c>
      <c r="I993" s="100">
        <f t="shared" si="76"/>
        <v>0</v>
      </c>
      <c r="J993" s="100">
        <f t="shared" si="77"/>
        <v>103040</v>
      </c>
      <c r="K993" s="125" t="str">
        <f t="shared" si="78"/>
        <v>ATRASADO</v>
      </c>
    </row>
    <row r="994" spans="2:11" s="98" customFormat="1">
      <c r="B994" s="7">
        <v>44198</v>
      </c>
      <c r="C994" s="13" t="s">
        <v>761</v>
      </c>
      <c r="D994" s="10" t="s">
        <v>756</v>
      </c>
      <c r="E994" s="16" t="s">
        <v>552</v>
      </c>
      <c r="F994" s="57">
        <v>2311</v>
      </c>
      <c r="G994" s="100">
        <v>222182.39999999999</v>
      </c>
      <c r="H994" s="7">
        <v>44198</v>
      </c>
      <c r="I994" s="100">
        <f t="shared" si="76"/>
        <v>0</v>
      </c>
      <c r="J994" s="100">
        <f t="shared" si="77"/>
        <v>222182.39999999999</v>
      </c>
      <c r="K994" s="125" t="str">
        <f t="shared" si="78"/>
        <v>ATRASADO</v>
      </c>
    </row>
    <row r="995" spans="2:11" s="98" customFormat="1">
      <c r="B995" s="7">
        <v>44198</v>
      </c>
      <c r="C995" s="13" t="s">
        <v>762</v>
      </c>
      <c r="D995" s="10" t="s">
        <v>756</v>
      </c>
      <c r="E995" s="16" t="s">
        <v>552</v>
      </c>
      <c r="F995" s="57">
        <v>2311</v>
      </c>
      <c r="G995" s="100">
        <v>107059.2</v>
      </c>
      <c r="H995" s="7">
        <v>44198</v>
      </c>
      <c r="I995" s="100">
        <f t="shared" si="76"/>
        <v>0</v>
      </c>
      <c r="J995" s="100">
        <f t="shared" si="77"/>
        <v>107059.2</v>
      </c>
      <c r="K995" s="125" t="str">
        <f t="shared" si="78"/>
        <v>ATRASADO</v>
      </c>
    </row>
    <row r="996" spans="2:11" s="98" customFormat="1">
      <c r="B996" s="7">
        <v>44198</v>
      </c>
      <c r="C996" s="13" t="s">
        <v>760</v>
      </c>
      <c r="D996" s="10" t="s">
        <v>756</v>
      </c>
      <c r="E996" s="16" t="s">
        <v>552</v>
      </c>
      <c r="F996" s="57">
        <v>2311</v>
      </c>
      <c r="G996" s="100">
        <v>128000</v>
      </c>
      <c r="H996" s="7">
        <v>44198</v>
      </c>
      <c r="I996" s="100">
        <f t="shared" si="76"/>
        <v>0</v>
      </c>
      <c r="J996" s="100">
        <f t="shared" si="77"/>
        <v>128000</v>
      </c>
      <c r="K996" s="125" t="str">
        <f t="shared" si="78"/>
        <v>ATRASADO</v>
      </c>
    </row>
    <row r="997" spans="2:11" s="98" customFormat="1">
      <c r="B997" s="7">
        <v>44228</v>
      </c>
      <c r="C997" s="13" t="s">
        <v>764</v>
      </c>
      <c r="D997" s="10" t="s">
        <v>756</v>
      </c>
      <c r="E997" s="16" t="s">
        <v>552</v>
      </c>
      <c r="F997" s="57">
        <v>2311</v>
      </c>
      <c r="G997" s="100">
        <v>192000</v>
      </c>
      <c r="H997" s="7">
        <v>44228</v>
      </c>
      <c r="I997" s="100">
        <f t="shared" si="76"/>
        <v>0</v>
      </c>
      <c r="J997" s="100">
        <f t="shared" si="77"/>
        <v>192000</v>
      </c>
      <c r="K997" s="125" t="str">
        <f t="shared" si="78"/>
        <v>ATRASADO</v>
      </c>
    </row>
    <row r="998" spans="2:11" s="98" customFormat="1">
      <c r="B998" s="7">
        <v>44228</v>
      </c>
      <c r="C998" s="13" t="s">
        <v>575</v>
      </c>
      <c r="D998" s="10" t="s">
        <v>756</v>
      </c>
      <c r="E998" s="16" t="s">
        <v>552</v>
      </c>
      <c r="F998" s="57">
        <v>2311</v>
      </c>
      <c r="G998" s="100">
        <v>204800</v>
      </c>
      <c r="H998" s="7">
        <v>44228</v>
      </c>
      <c r="I998" s="100">
        <f t="shared" si="76"/>
        <v>0</v>
      </c>
      <c r="J998" s="100">
        <f t="shared" si="77"/>
        <v>204800</v>
      </c>
      <c r="K998" s="125" t="str">
        <f t="shared" si="78"/>
        <v>ATRASADO</v>
      </c>
    </row>
    <row r="999" spans="2:11" s="109" customFormat="1">
      <c r="B999" s="7">
        <v>44228</v>
      </c>
      <c r="C999" s="13" t="s">
        <v>765</v>
      </c>
      <c r="D999" s="10" t="s">
        <v>756</v>
      </c>
      <c r="E999" s="16" t="s">
        <v>552</v>
      </c>
      <c r="F999" s="57">
        <v>2311</v>
      </c>
      <c r="G999" s="100">
        <v>192000</v>
      </c>
      <c r="H999" s="7">
        <v>44228</v>
      </c>
      <c r="I999" s="100">
        <f t="shared" si="76"/>
        <v>0</v>
      </c>
      <c r="J999" s="100">
        <f t="shared" si="77"/>
        <v>192000</v>
      </c>
      <c r="K999" s="125" t="str">
        <f t="shared" si="78"/>
        <v>ATRASADO</v>
      </c>
    </row>
    <row r="1000" spans="2:11" s="109" customFormat="1">
      <c r="B1000" s="7">
        <v>44239</v>
      </c>
      <c r="C1000" s="13" t="s">
        <v>768</v>
      </c>
      <c r="D1000" s="10" t="s">
        <v>756</v>
      </c>
      <c r="E1000" s="16" t="s">
        <v>552</v>
      </c>
      <c r="F1000" s="57">
        <v>2311</v>
      </c>
      <c r="G1000" s="100">
        <v>170880</v>
      </c>
      <c r="H1000" s="7">
        <v>44239</v>
      </c>
      <c r="I1000" s="100">
        <f t="shared" si="76"/>
        <v>0</v>
      </c>
      <c r="J1000" s="100">
        <f t="shared" si="77"/>
        <v>170880</v>
      </c>
      <c r="K1000" s="125" t="str">
        <f t="shared" si="78"/>
        <v>ATRASADO</v>
      </c>
    </row>
    <row r="1001" spans="2:11" s="109" customFormat="1">
      <c r="B1001" s="7" t="s">
        <v>775</v>
      </c>
      <c r="C1001" s="13" t="s">
        <v>613</v>
      </c>
      <c r="D1001" s="10" t="s">
        <v>756</v>
      </c>
      <c r="E1001" s="16" t="s">
        <v>552</v>
      </c>
      <c r="F1001" s="57">
        <v>2311</v>
      </c>
      <c r="G1001" s="100">
        <v>140800</v>
      </c>
      <c r="H1001" s="7" t="s">
        <v>775</v>
      </c>
      <c r="I1001" s="100">
        <f t="shared" si="76"/>
        <v>0</v>
      </c>
      <c r="J1001" s="100">
        <f t="shared" si="77"/>
        <v>140800</v>
      </c>
      <c r="K1001" s="125" t="str">
        <f t="shared" si="78"/>
        <v>ATRASADO</v>
      </c>
    </row>
    <row r="1002" spans="2:11" s="109" customFormat="1">
      <c r="B1002" s="7">
        <v>44259</v>
      </c>
      <c r="C1002" s="13" t="s">
        <v>771</v>
      </c>
      <c r="D1002" s="10" t="s">
        <v>756</v>
      </c>
      <c r="E1002" s="16" t="s">
        <v>552</v>
      </c>
      <c r="F1002" s="57">
        <v>2311</v>
      </c>
      <c r="G1002" s="100">
        <v>144640</v>
      </c>
      <c r="H1002" s="7">
        <v>44259</v>
      </c>
      <c r="I1002" s="100">
        <f t="shared" si="76"/>
        <v>0</v>
      </c>
      <c r="J1002" s="100">
        <f t="shared" si="77"/>
        <v>144640</v>
      </c>
      <c r="K1002" s="125" t="str">
        <f t="shared" si="78"/>
        <v>ATRASADO</v>
      </c>
    </row>
    <row r="1003" spans="2:11" s="109" customFormat="1">
      <c r="B1003" s="7">
        <v>44264</v>
      </c>
      <c r="C1003" s="13" t="s">
        <v>772</v>
      </c>
      <c r="D1003" s="10" t="s">
        <v>756</v>
      </c>
      <c r="E1003" s="16" t="s">
        <v>552</v>
      </c>
      <c r="F1003" s="57">
        <v>2311</v>
      </c>
      <c r="G1003" s="100">
        <v>153600</v>
      </c>
      <c r="H1003" s="7">
        <v>44264</v>
      </c>
      <c r="I1003" s="100">
        <f t="shared" si="76"/>
        <v>0</v>
      </c>
      <c r="J1003" s="100">
        <f t="shared" si="77"/>
        <v>153600</v>
      </c>
      <c r="K1003" s="125" t="str">
        <f t="shared" si="78"/>
        <v>ATRASADO</v>
      </c>
    </row>
    <row r="1004" spans="2:11" s="109" customFormat="1">
      <c r="B1004" s="7" t="s">
        <v>767</v>
      </c>
      <c r="C1004" s="13" t="s">
        <v>773</v>
      </c>
      <c r="D1004" s="10" t="s">
        <v>756</v>
      </c>
      <c r="E1004" s="16" t="s">
        <v>552</v>
      </c>
      <c r="F1004" s="57">
        <v>2311</v>
      </c>
      <c r="G1004" s="100">
        <v>199040</v>
      </c>
      <c r="H1004" s="7" t="s">
        <v>767</v>
      </c>
      <c r="I1004" s="100">
        <f t="shared" si="76"/>
        <v>0</v>
      </c>
      <c r="J1004" s="100">
        <f t="shared" si="77"/>
        <v>199040</v>
      </c>
      <c r="K1004" s="125" t="str">
        <f t="shared" si="78"/>
        <v>ATRASADO</v>
      </c>
    </row>
    <row r="1005" spans="2:11" s="115" customFormat="1">
      <c r="B1005" s="7" t="s">
        <v>776</v>
      </c>
      <c r="C1005" s="13" t="s">
        <v>774</v>
      </c>
      <c r="D1005" s="10" t="s">
        <v>756</v>
      </c>
      <c r="E1005" s="16" t="s">
        <v>552</v>
      </c>
      <c r="F1005" s="57">
        <v>2311</v>
      </c>
      <c r="G1005" s="100">
        <v>139904</v>
      </c>
      <c r="H1005" s="7" t="s">
        <v>776</v>
      </c>
      <c r="I1005" s="100">
        <f t="shared" si="76"/>
        <v>0</v>
      </c>
      <c r="J1005" s="100">
        <f t="shared" si="77"/>
        <v>139904</v>
      </c>
      <c r="K1005" s="125" t="str">
        <f t="shared" si="78"/>
        <v>ATRASADO</v>
      </c>
    </row>
    <row r="1006" spans="2:11" s="115" customFormat="1">
      <c r="B1006" s="7">
        <v>44201</v>
      </c>
      <c r="C1006" s="13" t="s">
        <v>786</v>
      </c>
      <c r="D1006" s="10" t="s">
        <v>756</v>
      </c>
      <c r="E1006" s="16" t="s">
        <v>552</v>
      </c>
      <c r="F1006" s="57">
        <v>2311</v>
      </c>
      <c r="G1006" s="100">
        <v>92390.399999999994</v>
      </c>
      <c r="H1006" s="7">
        <v>44201</v>
      </c>
      <c r="I1006" s="100">
        <f t="shared" si="76"/>
        <v>0</v>
      </c>
      <c r="J1006" s="100">
        <f t="shared" si="77"/>
        <v>92390.399999999994</v>
      </c>
      <c r="K1006" s="125" t="str">
        <f t="shared" si="78"/>
        <v>ATRASADO</v>
      </c>
    </row>
    <row r="1007" spans="2:11" s="109" customFormat="1">
      <c r="B1007" s="7">
        <v>44382</v>
      </c>
      <c r="C1007" s="13" t="s">
        <v>791</v>
      </c>
      <c r="D1007" s="10" t="s">
        <v>756</v>
      </c>
      <c r="E1007" s="16" t="s">
        <v>552</v>
      </c>
      <c r="F1007" s="57">
        <v>2311</v>
      </c>
      <c r="G1007" s="100">
        <v>192000</v>
      </c>
      <c r="H1007" s="7">
        <v>44382</v>
      </c>
      <c r="I1007" s="100">
        <f t="shared" si="76"/>
        <v>0</v>
      </c>
      <c r="J1007" s="100">
        <f t="shared" si="77"/>
        <v>192000</v>
      </c>
      <c r="K1007" s="125" t="str">
        <f t="shared" si="78"/>
        <v>ATRASADO</v>
      </c>
    </row>
    <row r="1008" spans="2:11" s="160" customFormat="1">
      <c r="B1008" s="7"/>
      <c r="C1008" s="13"/>
      <c r="D1008" s="10"/>
      <c r="E1008" s="16"/>
      <c r="F1008" s="57"/>
      <c r="G1008" s="100"/>
      <c r="H1008" s="7"/>
      <c r="I1008" s="100"/>
      <c r="J1008" s="100"/>
      <c r="K1008" s="125"/>
    </row>
    <row r="1009" spans="2:11" s="161" customFormat="1">
      <c r="B1009" s="7">
        <v>44929</v>
      </c>
      <c r="C1009" s="13" t="s">
        <v>1087</v>
      </c>
      <c r="D1009" s="10" t="s">
        <v>953</v>
      </c>
      <c r="E1009" s="16" t="s">
        <v>782</v>
      </c>
      <c r="F1009" s="57">
        <v>2242</v>
      </c>
      <c r="G1009" s="100">
        <v>3446800.01</v>
      </c>
      <c r="H1009" s="7">
        <v>44929</v>
      </c>
      <c r="I1009" s="100">
        <f>IF(G1009&gt;0,0,"")</f>
        <v>0</v>
      </c>
      <c r="J1009" s="100">
        <f>IF(I1009=0,G1009,"")</f>
        <v>3446800.01</v>
      </c>
      <c r="K1009" s="125" t="str">
        <f>IF(J1009&gt;0,"ATRASADO","")</f>
        <v>ATRASADO</v>
      </c>
    </row>
    <row r="1010" spans="2:11" s="142" customFormat="1">
      <c r="B1010" s="7"/>
      <c r="C1010" s="13"/>
      <c r="D1010" s="108"/>
      <c r="E1010" s="16"/>
      <c r="F1010" s="57"/>
      <c r="G1010" s="100"/>
      <c r="H1010" s="7"/>
      <c r="I1010" s="100"/>
      <c r="J1010" s="100"/>
      <c r="K1010" s="125"/>
    </row>
    <row r="1011" spans="2:11" s="161" customFormat="1">
      <c r="B1011" s="7">
        <v>44896</v>
      </c>
      <c r="C1011" s="13" t="s">
        <v>995</v>
      </c>
      <c r="D1011" s="108" t="s">
        <v>884</v>
      </c>
      <c r="E1011" s="16" t="s">
        <v>102</v>
      </c>
      <c r="F1011" s="57">
        <v>2221</v>
      </c>
      <c r="G1011" s="100">
        <v>35400</v>
      </c>
      <c r="H1011" s="7">
        <v>44896</v>
      </c>
      <c r="I1011" s="100"/>
      <c r="J1011" s="100">
        <f>IF(I1011=0,G1011,"")</f>
        <v>35400</v>
      </c>
      <c r="K1011" s="125" t="str">
        <f>IF(J1011&gt;0,"ATRASADO","")</f>
        <v>ATRASADO</v>
      </c>
    </row>
    <row r="1012" spans="2:11" s="160" customFormat="1">
      <c r="B1012" s="7">
        <v>44896</v>
      </c>
      <c r="C1012" s="13" t="s">
        <v>996</v>
      </c>
      <c r="D1012" s="108" t="s">
        <v>884</v>
      </c>
      <c r="E1012" s="16" t="s">
        <v>102</v>
      </c>
      <c r="F1012" s="57">
        <v>2221</v>
      </c>
      <c r="G1012" s="100">
        <v>35400</v>
      </c>
      <c r="H1012" s="7">
        <v>44896</v>
      </c>
      <c r="I1012" s="100">
        <f>IF(G1012&gt;0,0,"")</f>
        <v>0</v>
      </c>
      <c r="J1012" s="100">
        <f>IF(I1012=0,G1012,"")</f>
        <v>35400</v>
      </c>
      <c r="K1012" s="125" t="str">
        <f>IF(J1012&gt;0,"ATRASADO","")</f>
        <v>ATRASADO</v>
      </c>
    </row>
    <row r="1013" spans="2:11" s="160" customFormat="1">
      <c r="B1013" s="7"/>
      <c r="C1013" s="13"/>
      <c r="D1013" s="108"/>
      <c r="E1013" s="16"/>
      <c r="F1013" s="57"/>
      <c r="G1013" s="100"/>
      <c r="H1013" s="7"/>
      <c r="I1013" s="100"/>
      <c r="J1013" s="100"/>
      <c r="K1013" s="125"/>
    </row>
    <row r="1014" spans="2:11" s="161" customFormat="1">
      <c r="B1014" s="7">
        <v>44907</v>
      </c>
      <c r="C1014" s="13" t="s">
        <v>771</v>
      </c>
      <c r="D1014" s="108" t="s">
        <v>845</v>
      </c>
      <c r="E1014" s="16" t="s">
        <v>102</v>
      </c>
      <c r="F1014" s="57">
        <v>2221</v>
      </c>
      <c r="G1014" s="100">
        <v>35400</v>
      </c>
      <c r="H1014" s="7">
        <v>44907</v>
      </c>
      <c r="I1014" s="100"/>
      <c r="J1014" s="100">
        <f>IF(I1014=0,G1014,"")</f>
        <v>35400</v>
      </c>
      <c r="K1014" s="125" t="str">
        <f>IF(J1014&gt;0,"ATRASADO","")</f>
        <v>ATRASADO</v>
      </c>
    </row>
    <row r="1015" spans="2:11" s="160" customFormat="1">
      <c r="B1015" s="7">
        <v>44907</v>
      </c>
      <c r="C1015" s="13" t="s">
        <v>772</v>
      </c>
      <c r="D1015" s="108" t="s">
        <v>845</v>
      </c>
      <c r="E1015" s="16" t="s">
        <v>102</v>
      </c>
      <c r="F1015" s="57">
        <v>2221</v>
      </c>
      <c r="G1015" s="100">
        <v>35400</v>
      </c>
      <c r="H1015" s="7">
        <v>44907</v>
      </c>
      <c r="I1015" s="100">
        <f>IF(G1015&gt;0,0,"")</f>
        <v>0</v>
      </c>
      <c r="J1015" s="100">
        <f>IF(I1015=0,G1015,"")</f>
        <v>35400</v>
      </c>
      <c r="K1015" s="125" t="str">
        <f>IF(J1015&gt;0,"ATRASADO","")</f>
        <v>ATRASADO</v>
      </c>
    </row>
    <row r="1016" spans="2:11" s="142" customFormat="1">
      <c r="B1016" s="7"/>
      <c r="C1016" s="13"/>
      <c r="D1016" s="10"/>
      <c r="E1016" s="16"/>
      <c r="F1016" s="57"/>
      <c r="G1016" s="100"/>
      <c r="H1016" s="7"/>
      <c r="I1016" s="100"/>
      <c r="J1016" s="100"/>
      <c r="K1016" s="125"/>
    </row>
    <row r="1017" spans="2:11" s="142" customFormat="1">
      <c r="B1017" s="7">
        <v>44896</v>
      </c>
      <c r="C1017" s="13" t="s">
        <v>997</v>
      </c>
      <c r="D1017" s="10" t="s">
        <v>907</v>
      </c>
      <c r="E1017" s="16" t="s">
        <v>102</v>
      </c>
      <c r="F1017" s="57">
        <v>2221</v>
      </c>
      <c r="G1017" s="100">
        <v>35400</v>
      </c>
      <c r="H1017" s="7">
        <v>44896</v>
      </c>
      <c r="I1017" s="100">
        <f>IF(G1017&gt;0,0,"")</f>
        <v>0</v>
      </c>
      <c r="J1017" s="100">
        <f>IF(I1017=0,G1017,"")</f>
        <v>35400</v>
      </c>
      <c r="K1017" s="125" t="str">
        <f>IF(J1017&gt;0,"ATRASADO","")</f>
        <v>ATRASADO</v>
      </c>
    </row>
    <row r="1018" spans="2:11" s="165" customFormat="1">
      <c r="B1018" s="7">
        <v>44929</v>
      </c>
      <c r="C1018" s="13" t="s">
        <v>1088</v>
      </c>
      <c r="D1018" s="10" t="s">
        <v>907</v>
      </c>
      <c r="E1018" s="16" t="s">
        <v>102</v>
      </c>
      <c r="F1018" s="57">
        <v>2221</v>
      </c>
      <c r="G1018" s="100">
        <v>35400</v>
      </c>
      <c r="H1018" s="7">
        <v>44929</v>
      </c>
      <c r="I1018" s="100">
        <f>IF(G1018&gt;0,0,"")</f>
        <v>0</v>
      </c>
      <c r="J1018" s="100">
        <f>IF(I1018=0,G1018,"")</f>
        <v>35400</v>
      </c>
      <c r="K1018" s="125" t="str">
        <f>IF(J1018&gt;0,"ATRASADO","")</f>
        <v>ATRASADO</v>
      </c>
    </row>
    <row r="1019" spans="2:11" s="131" customFormat="1">
      <c r="B1019" s="7"/>
      <c r="C1019" s="13"/>
      <c r="D1019" s="10"/>
      <c r="E1019" s="16"/>
      <c r="F1019" s="57"/>
      <c r="G1019" s="29"/>
      <c r="H1019" s="7"/>
      <c r="I1019" s="100"/>
      <c r="J1019" s="100"/>
      <c r="K1019" s="125"/>
    </row>
    <row r="1020" spans="2:11" s="131" customFormat="1">
      <c r="B1020" s="7">
        <v>44621</v>
      </c>
      <c r="C1020" s="13" t="s">
        <v>788</v>
      </c>
      <c r="D1020" s="10" t="s">
        <v>823</v>
      </c>
      <c r="E1020" s="16" t="s">
        <v>552</v>
      </c>
      <c r="F1020" s="57">
        <v>2311</v>
      </c>
      <c r="G1020" s="29">
        <v>779993.33</v>
      </c>
      <c r="H1020" s="7">
        <v>44621</v>
      </c>
      <c r="I1020" s="100">
        <f>IF(G1020&gt;0,0,"")</f>
        <v>0</v>
      </c>
      <c r="J1020" s="100">
        <f>IF(I1020=0,G1020,"")</f>
        <v>779993.33</v>
      </c>
      <c r="K1020" s="125" t="str">
        <f>IF(J1020&gt;0,"ATRASADO","")</f>
        <v>ATRASADO</v>
      </c>
    </row>
    <row r="1021" spans="2:11" s="160" customFormat="1">
      <c r="B1021" s="7"/>
      <c r="C1021" s="13"/>
      <c r="D1021" s="10"/>
      <c r="E1021" s="16"/>
      <c r="F1021" s="57"/>
      <c r="G1021" s="29"/>
      <c r="H1021" s="7"/>
      <c r="I1021" s="100"/>
      <c r="J1021" s="100"/>
      <c r="K1021" s="125"/>
    </row>
    <row r="1022" spans="2:11" s="161" customFormat="1">
      <c r="B1022" s="7">
        <v>44902</v>
      </c>
      <c r="C1022" s="13" t="s">
        <v>994</v>
      </c>
      <c r="D1022" s="10" t="s">
        <v>922</v>
      </c>
      <c r="E1022" s="16" t="s">
        <v>102</v>
      </c>
      <c r="F1022" s="57">
        <v>2221</v>
      </c>
      <c r="G1022" s="29">
        <v>47200</v>
      </c>
      <c r="H1022" s="7">
        <v>44902</v>
      </c>
      <c r="I1022" s="100">
        <f>IF(G1022&gt;0,0,"")</f>
        <v>0</v>
      </c>
      <c r="J1022" s="100">
        <f>IF(I1022=0,G1022,"")</f>
        <v>47200</v>
      </c>
      <c r="K1022" s="125" t="str">
        <f>IF(J1022&gt;0,"ATRASADO","")</f>
        <v>ATRASADO</v>
      </c>
    </row>
    <row r="1023" spans="2:11" s="170" customFormat="1">
      <c r="B1023" s="7"/>
      <c r="C1023" s="13"/>
      <c r="D1023" s="10"/>
      <c r="E1023" s="16"/>
      <c r="F1023" s="57"/>
      <c r="G1023" s="29"/>
      <c r="H1023" s="7"/>
      <c r="I1023" s="100"/>
      <c r="J1023" s="100"/>
      <c r="K1023" s="125"/>
    </row>
    <row r="1024" spans="2:11" s="170" customFormat="1">
      <c r="B1024" s="7">
        <v>44958</v>
      </c>
      <c r="C1024" s="13" t="s">
        <v>1246</v>
      </c>
      <c r="D1024" s="10" t="s">
        <v>1247</v>
      </c>
      <c r="E1024" s="16" t="s">
        <v>552</v>
      </c>
      <c r="F1024" s="57">
        <v>2311</v>
      </c>
      <c r="G1024" s="29">
        <v>7500000</v>
      </c>
      <c r="H1024" s="7">
        <v>44958</v>
      </c>
      <c r="I1024" s="100">
        <f>IF(G1024&gt;0,0,"")</f>
        <v>0</v>
      </c>
      <c r="J1024" s="100">
        <f>IF(I1024=0,G1024,"")</f>
        <v>7500000</v>
      </c>
      <c r="K1024" s="125" t="str">
        <f>IF(J1024&gt;0,"ATRASADO","")</f>
        <v>ATRASADO</v>
      </c>
    </row>
    <row r="1025" spans="2:11" s="161" customFormat="1">
      <c r="B1025" s="7"/>
      <c r="C1025" s="13"/>
      <c r="D1025" s="10"/>
      <c r="E1025" s="16"/>
      <c r="F1025" s="57"/>
      <c r="G1025" s="29"/>
      <c r="H1025" s="7"/>
      <c r="I1025" s="100"/>
      <c r="J1025" s="100"/>
      <c r="K1025" s="125"/>
    </row>
    <row r="1026" spans="2:11" s="161" customFormat="1">
      <c r="B1026" s="7" t="s">
        <v>991</v>
      </c>
      <c r="C1026" s="13" t="s">
        <v>998</v>
      </c>
      <c r="D1026" s="10" t="s">
        <v>956</v>
      </c>
      <c r="E1026" s="16" t="s">
        <v>552</v>
      </c>
      <c r="F1026" s="57">
        <v>2311</v>
      </c>
      <c r="G1026" s="29">
        <v>1360000</v>
      </c>
      <c r="H1026" s="7" t="s">
        <v>991</v>
      </c>
      <c r="I1026" s="100">
        <f t="shared" ref="I1026:I1032" si="79">IF(G1026&gt;0,0,"")</f>
        <v>0</v>
      </c>
      <c r="J1026" s="100">
        <f t="shared" ref="J1026:J1032" si="80">IF(I1026=0,G1026,"")</f>
        <v>1360000</v>
      </c>
      <c r="K1026" s="125" t="str">
        <f>IF(J1026&gt;0,"ATRASADO","")</f>
        <v>ATRASADO</v>
      </c>
    </row>
    <row r="1027" spans="2:11" s="115" customFormat="1">
      <c r="B1027" s="7"/>
      <c r="C1027" s="14"/>
      <c r="D1027" s="10"/>
      <c r="E1027" s="16"/>
      <c r="F1027" s="57"/>
      <c r="G1027" s="29"/>
      <c r="H1027" s="7"/>
      <c r="I1027" s="100" t="str">
        <f t="shared" si="79"/>
        <v/>
      </c>
      <c r="J1027" s="100" t="str">
        <f t="shared" si="80"/>
        <v/>
      </c>
      <c r="K1027" s="125"/>
    </row>
    <row r="1028" spans="2:11" s="78" customFormat="1" ht="24.75">
      <c r="B1028" s="8">
        <v>42004</v>
      </c>
      <c r="C1028" s="46" t="s">
        <v>174</v>
      </c>
      <c r="D1028" s="10" t="s">
        <v>175</v>
      </c>
      <c r="E1028" s="16" t="s">
        <v>176</v>
      </c>
      <c r="F1028" s="57">
        <v>2111</v>
      </c>
      <c r="G1028" s="29">
        <v>5818614.0499999998</v>
      </c>
      <c r="H1028" s="8">
        <v>42004</v>
      </c>
      <c r="I1028" s="100">
        <f t="shared" si="79"/>
        <v>0</v>
      </c>
      <c r="J1028" s="100">
        <f t="shared" si="80"/>
        <v>5818614.0499999998</v>
      </c>
      <c r="K1028" s="125" t="str">
        <f t="shared" ref="K1028:K1033" si="81">IF(J1028&gt;0,"ATRASADO","")</f>
        <v>ATRASADO</v>
      </c>
    </row>
    <row r="1029" spans="2:11" s="81" customFormat="1">
      <c r="B1029" s="8">
        <v>42369</v>
      </c>
      <c r="C1029" s="46" t="s">
        <v>174</v>
      </c>
      <c r="D1029" s="10" t="s">
        <v>175</v>
      </c>
      <c r="E1029" s="16" t="s">
        <v>177</v>
      </c>
      <c r="F1029" s="57">
        <v>2111</v>
      </c>
      <c r="G1029" s="29">
        <v>658976.9</v>
      </c>
      <c r="H1029" s="8">
        <v>42369</v>
      </c>
      <c r="I1029" s="100">
        <f t="shared" si="79"/>
        <v>0</v>
      </c>
      <c r="J1029" s="100">
        <f t="shared" si="80"/>
        <v>658976.9</v>
      </c>
      <c r="K1029" s="125" t="str">
        <f t="shared" si="81"/>
        <v>ATRASADO</v>
      </c>
    </row>
    <row r="1030" spans="2:11" s="79" customFormat="1">
      <c r="B1030" s="8">
        <v>42735</v>
      </c>
      <c r="C1030" s="46" t="s">
        <v>178</v>
      </c>
      <c r="D1030" s="10" t="s">
        <v>175</v>
      </c>
      <c r="E1030" s="16" t="s">
        <v>179</v>
      </c>
      <c r="F1030" s="57">
        <v>2111</v>
      </c>
      <c r="G1030" s="29">
        <v>32740</v>
      </c>
      <c r="H1030" s="8">
        <v>42735</v>
      </c>
      <c r="I1030" s="100">
        <f t="shared" si="79"/>
        <v>0</v>
      </c>
      <c r="J1030" s="100">
        <f t="shared" si="80"/>
        <v>32740</v>
      </c>
      <c r="K1030" s="125" t="str">
        <f t="shared" si="81"/>
        <v>ATRASADO</v>
      </c>
    </row>
    <row r="1031" spans="2:11" s="81" customFormat="1">
      <c r="B1031" s="8">
        <v>43039</v>
      </c>
      <c r="C1031" s="46" t="s">
        <v>463</v>
      </c>
      <c r="D1031" s="10" t="s">
        <v>175</v>
      </c>
      <c r="E1031" s="16" t="s">
        <v>751</v>
      </c>
      <c r="F1031" s="57">
        <v>2111</v>
      </c>
      <c r="G1031" s="29">
        <v>167330</v>
      </c>
      <c r="H1031" s="75">
        <v>43100</v>
      </c>
      <c r="I1031" s="100">
        <f t="shared" si="79"/>
        <v>0</v>
      </c>
      <c r="J1031" s="100">
        <f t="shared" si="80"/>
        <v>167330</v>
      </c>
      <c r="K1031" s="125" t="str">
        <f t="shared" si="81"/>
        <v>ATRASADO</v>
      </c>
    </row>
    <row r="1032" spans="2:11" s="71" customFormat="1">
      <c r="B1032" s="8">
        <v>43131</v>
      </c>
      <c r="C1032" s="46" t="s">
        <v>553</v>
      </c>
      <c r="D1032" s="10" t="s">
        <v>175</v>
      </c>
      <c r="E1032" s="16" t="s">
        <v>752</v>
      </c>
      <c r="F1032" s="57">
        <v>2111</v>
      </c>
      <c r="G1032" s="29">
        <f>1415582.77-124176.44-8787.3</f>
        <v>1282619.03</v>
      </c>
      <c r="H1032" s="8">
        <v>43465</v>
      </c>
      <c r="I1032" s="100">
        <f t="shared" si="79"/>
        <v>0</v>
      </c>
      <c r="J1032" s="100">
        <f t="shared" si="80"/>
        <v>1282619.03</v>
      </c>
      <c r="K1032" s="125" t="str">
        <f t="shared" si="81"/>
        <v>ATRASADO</v>
      </c>
    </row>
    <row r="1033" spans="2:11" s="133" customFormat="1">
      <c r="B1033" s="8">
        <v>44681</v>
      </c>
      <c r="C1033" s="46" t="s">
        <v>835</v>
      </c>
      <c r="D1033" s="10" t="s">
        <v>175</v>
      </c>
      <c r="E1033" s="16" t="s">
        <v>836</v>
      </c>
      <c r="F1033" s="57">
        <v>2111</v>
      </c>
      <c r="G1033" s="29">
        <f>2291293.12-364439.84-355130.27-251315.17-239745-239788-249956-263434.39</f>
        <v>327484.45000000007</v>
      </c>
      <c r="H1033" s="8">
        <v>44691</v>
      </c>
      <c r="I1033" s="100">
        <v>0</v>
      </c>
      <c r="J1033" s="100">
        <f t="shared" ref="J1033:J1040" si="82">+G1033-I1033</f>
        <v>327484.45000000007</v>
      </c>
      <c r="K1033" s="125" t="str">
        <f t="shared" si="81"/>
        <v>ATRASADO</v>
      </c>
    </row>
    <row r="1034" spans="2:11" s="137" customFormat="1">
      <c r="B1034" s="8">
        <v>44742</v>
      </c>
      <c r="C1034" s="46" t="s">
        <v>847</v>
      </c>
      <c r="D1034" s="10" t="s">
        <v>175</v>
      </c>
      <c r="E1034" s="16" t="s">
        <v>848</v>
      </c>
      <c r="F1034" s="57">
        <v>2111</v>
      </c>
      <c r="G1034" s="29">
        <f>769578.21-118136.74-500022.21</f>
        <v>151419.25999999995</v>
      </c>
      <c r="H1034" s="8">
        <v>44742</v>
      </c>
      <c r="I1034" s="100">
        <v>0</v>
      </c>
      <c r="J1034" s="100">
        <f t="shared" si="82"/>
        <v>151419.25999999995</v>
      </c>
      <c r="K1034" s="125" t="str">
        <f t="shared" ref="K1034:K1041" si="83">IF(J1034&gt;0,"ATRASADO","")</f>
        <v>ATRASADO</v>
      </c>
    </row>
    <row r="1035" spans="2:11" s="138" customFormat="1">
      <c r="B1035" s="8">
        <v>44773</v>
      </c>
      <c r="C1035" s="46" t="s">
        <v>859</v>
      </c>
      <c r="D1035" s="10" t="s">
        <v>175</v>
      </c>
      <c r="E1035" s="16" t="s">
        <v>860</v>
      </c>
      <c r="F1035" s="57">
        <v>2111</v>
      </c>
      <c r="G1035" s="29">
        <f>652864.23-9800-373744</f>
        <v>269320.23</v>
      </c>
      <c r="H1035" s="8">
        <v>44773</v>
      </c>
      <c r="I1035" s="100">
        <v>0</v>
      </c>
      <c r="J1035" s="100">
        <f t="shared" si="82"/>
        <v>269320.23</v>
      </c>
      <c r="K1035" s="125" t="str">
        <f t="shared" si="83"/>
        <v>ATRASADO</v>
      </c>
    </row>
    <row r="1036" spans="2:11" s="141" customFormat="1">
      <c r="B1036" s="8">
        <v>44804</v>
      </c>
      <c r="C1036" s="46" t="s">
        <v>881</v>
      </c>
      <c r="D1036" s="10" t="s">
        <v>175</v>
      </c>
      <c r="E1036" s="16" t="s">
        <v>882</v>
      </c>
      <c r="F1036" s="57">
        <v>2111</v>
      </c>
      <c r="G1036" s="29">
        <f>768835.09-379766.08-162855.01-83229.76-17319.68</f>
        <v>125664.55999999994</v>
      </c>
      <c r="H1036" s="8">
        <v>44804</v>
      </c>
      <c r="I1036" s="100">
        <v>0</v>
      </c>
      <c r="J1036" s="100">
        <f t="shared" si="82"/>
        <v>125664.55999999994</v>
      </c>
      <c r="K1036" s="125" t="str">
        <f t="shared" si="83"/>
        <v>ATRASADO</v>
      </c>
    </row>
    <row r="1037" spans="2:11" s="161" customFormat="1">
      <c r="B1037" s="8" t="s">
        <v>946</v>
      </c>
      <c r="C1037" s="46" t="s">
        <v>947</v>
      </c>
      <c r="D1037" s="10" t="s">
        <v>175</v>
      </c>
      <c r="E1037" s="16" t="s">
        <v>948</v>
      </c>
      <c r="F1037" s="57">
        <v>2111</v>
      </c>
      <c r="G1037" s="29">
        <f>596725.59-539243.5</f>
        <v>57482.089999999967</v>
      </c>
      <c r="H1037" s="8" t="s">
        <v>946</v>
      </c>
      <c r="I1037" s="100">
        <v>0</v>
      </c>
      <c r="J1037" s="100">
        <f t="shared" si="82"/>
        <v>57482.089999999967</v>
      </c>
      <c r="K1037" s="125" t="str">
        <f t="shared" si="83"/>
        <v>ATRASADO</v>
      </c>
    </row>
    <row r="1038" spans="2:11" s="163" customFormat="1">
      <c r="B1038" s="8" t="s">
        <v>1006</v>
      </c>
      <c r="C1038" s="46" t="s">
        <v>1007</v>
      </c>
      <c r="D1038" s="10" t="s">
        <v>175</v>
      </c>
      <c r="E1038" s="16" t="s">
        <v>1008</v>
      </c>
      <c r="F1038" s="57">
        <v>2111</v>
      </c>
      <c r="G1038" s="29">
        <v>115297</v>
      </c>
      <c r="H1038" s="7">
        <v>44936</v>
      </c>
      <c r="I1038" s="100">
        <v>0</v>
      </c>
      <c r="J1038" s="100">
        <f t="shared" si="82"/>
        <v>115297</v>
      </c>
      <c r="K1038" s="125" t="str">
        <f t="shared" si="83"/>
        <v>ATRASADO</v>
      </c>
    </row>
    <row r="1039" spans="2:11" s="167" customFormat="1">
      <c r="B1039" s="8" t="s">
        <v>1095</v>
      </c>
      <c r="C1039" s="46" t="s">
        <v>1096</v>
      </c>
      <c r="D1039" s="10" t="s">
        <v>175</v>
      </c>
      <c r="E1039" s="16" t="s">
        <v>1097</v>
      </c>
      <c r="F1039" s="57">
        <v>2111</v>
      </c>
      <c r="G1039" s="29">
        <v>19084</v>
      </c>
      <c r="H1039" s="7">
        <v>44967</v>
      </c>
      <c r="I1039" s="100"/>
      <c r="J1039" s="100">
        <f t="shared" si="82"/>
        <v>19084</v>
      </c>
      <c r="K1039" s="125" t="s">
        <v>806</v>
      </c>
    </row>
    <row r="1040" spans="2:11" s="169" customFormat="1">
      <c r="B1040" s="8" t="s">
        <v>1142</v>
      </c>
      <c r="C1040" s="46" t="s">
        <v>1238</v>
      </c>
      <c r="D1040" s="10" t="s">
        <v>175</v>
      </c>
      <c r="E1040" s="16" t="s">
        <v>1239</v>
      </c>
      <c r="F1040" s="57">
        <v>2111</v>
      </c>
      <c r="G1040" s="29">
        <v>332173.96000000002</v>
      </c>
      <c r="H1040" s="7">
        <v>45202</v>
      </c>
      <c r="I1040" s="100"/>
      <c r="J1040" s="100">
        <f t="shared" si="82"/>
        <v>332173.96000000002</v>
      </c>
      <c r="K1040" s="125" t="s">
        <v>806</v>
      </c>
    </row>
    <row r="1041" spans="2:11" s="63" customFormat="1">
      <c r="B1041" s="8">
        <v>41137</v>
      </c>
      <c r="C1041" s="46" t="s">
        <v>424</v>
      </c>
      <c r="D1041" s="10" t="s">
        <v>175</v>
      </c>
      <c r="E1041" s="16" t="s">
        <v>423</v>
      </c>
      <c r="F1041" s="57">
        <v>2111</v>
      </c>
      <c r="G1041" s="29">
        <v>5365894.0599999996</v>
      </c>
      <c r="H1041" s="8">
        <v>41137</v>
      </c>
      <c r="I1041" s="100">
        <f t="shared" ref="I1041:I1047" si="84">IF(G1041&gt;0,0,"")</f>
        <v>0</v>
      </c>
      <c r="J1041" s="100">
        <f t="shared" ref="J1041:J1047" si="85">IF(I1041=0,G1041,"")</f>
        <v>5365894.0599999996</v>
      </c>
      <c r="K1041" s="125" t="str">
        <f t="shared" si="83"/>
        <v>ATRASADO</v>
      </c>
    </row>
    <row r="1042" spans="2:11" s="81" customFormat="1">
      <c r="B1042" s="8"/>
      <c r="C1042" s="46"/>
      <c r="D1042" s="10"/>
      <c r="E1042" s="16"/>
      <c r="F1042" s="57"/>
      <c r="G1042" s="29"/>
      <c r="H1042" s="8"/>
      <c r="I1042" s="100" t="str">
        <f t="shared" si="84"/>
        <v/>
      </c>
      <c r="J1042" s="100" t="str">
        <f t="shared" si="85"/>
        <v/>
      </c>
      <c r="K1042" s="125"/>
    </row>
    <row r="1043" spans="2:11" s="117" customFormat="1">
      <c r="B1043" s="8">
        <v>44202</v>
      </c>
      <c r="C1043" s="46" t="s">
        <v>758</v>
      </c>
      <c r="D1043" s="116" t="s">
        <v>777</v>
      </c>
      <c r="E1043" s="16" t="s">
        <v>552</v>
      </c>
      <c r="F1043" s="57">
        <v>2311</v>
      </c>
      <c r="G1043" s="29">
        <v>105200</v>
      </c>
      <c r="H1043" s="8">
        <v>44202</v>
      </c>
      <c r="I1043" s="100">
        <f t="shared" si="84"/>
        <v>0</v>
      </c>
      <c r="J1043" s="100">
        <f t="shared" si="85"/>
        <v>105200</v>
      </c>
      <c r="K1043" s="125" t="str">
        <f>IF(J1043&gt;0,"ATRASADO","")</f>
        <v>ATRASADO</v>
      </c>
    </row>
    <row r="1044" spans="2:11" s="115" customFormat="1">
      <c r="B1044" s="8"/>
      <c r="C1044" s="46"/>
      <c r="D1044" s="10"/>
      <c r="E1044" s="16"/>
      <c r="F1044" s="57"/>
      <c r="G1044" s="29"/>
      <c r="H1044" s="8"/>
      <c r="I1044" s="100" t="str">
        <f t="shared" si="84"/>
        <v/>
      </c>
      <c r="J1044" s="100" t="str">
        <f t="shared" si="85"/>
        <v/>
      </c>
      <c r="K1044" s="125"/>
    </row>
    <row r="1045" spans="2:11">
      <c r="B1045" s="7">
        <v>41340</v>
      </c>
      <c r="C1045" s="13">
        <v>1500000004</v>
      </c>
      <c r="D1045" s="10" t="s">
        <v>13</v>
      </c>
      <c r="E1045" s="16" t="s">
        <v>14</v>
      </c>
      <c r="F1045" s="57">
        <v>2311</v>
      </c>
      <c r="G1045" s="29">
        <v>42264</v>
      </c>
      <c r="H1045" s="7">
        <v>41340</v>
      </c>
      <c r="I1045" s="100">
        <f t="shared" si="84"/>
        <v>0</v>
      </c>
      <c r="J1045" s="100">
        <f t="shared" si="85"/>
        <v>42264</v>
      </c>
      <c r="K1045" s="125" t="str">
        <f>IF(J1045&gt;0,"ATRASADO","")</f>
        <v>ATRASADO</v>
      </c>
    </row>
    <row r="1046" spans="2:11">
      <c r="B1046" s="7">
        <v>41341</v>
      </c>
      <c r="C1046" s="13">
        <v>1500000005</v>
      </c>
      <c r="D1046" s="10" t="s">
        <v>13</v>
      </c>
      <c r="E1046" s="16" t="s">
        <v>14</v>
      </c>
      <c r="F1046" s="57">
        <v>2311</v>
      </c>
      <c r="G1046" s="29">
        <v>41745</v>
      </c>
      <c r="H1046" s="7">
        <v>41341</v>
      </c>
      <c r="I1046" s="100">
        <f t="shared" si="84"/>
        <v>0</v>
      </c>
      <c r="J1046" s="100">
        <f t="shared" si="85"/>
        <v>41745</v>
      </c>
      <c r="K1046" s="125" t="str">
        <f>IF(J1046&gt;0,"ATRASADO","")</f>
        <v>ATRASADO</v>
      </c>
    </row>
    <row r="1047" spans="2:11">
      <c r="B1047" s="7">
        <v>41341</v>
      </c>
      <c r="C1047" s="13">
        <v>1500000006</v>
      </c>
      <c r="D1047" s="10" t="s">
        <v>13</v>
      </c>
      <c r="E1047" s="16" t="s">
        <v>14</v>
      </c>
      <c r="F1047" s="57">
        <v>2311</v>
      </c>
      <c r="G1047" s="29">
        <v>39082.550000000003</v>
      </c>
      <c r="H1047" s="7">
        <v>41341</v>
      </c>
      <c r="I1047" s="100">
        <f t="shared" si="84"/>
        <v>0</v>
      </c>
      <c r="J1047" s="100">
        <f t="shared" si="85"/>
        <v>39082.550000000003</v>
      </c>
      <c r="K1047" s="125" t="str">
        <f>IF(J1047&gt;0,"ATRASADO","")</f>
        <v>ATRASADO</v>
      </c>
    </row>
    <row r="1048" spans="2:11" s="168" customFormat="1">
      <c r="B1048" s="7"/>
      <c r="C1048" s="13"/>
      <c r="D1048" s="10"/>
      <c r="E1048" s="16"/>
      <c r="F1048" s="57"/>
      <c r="G1048" s="29"/>
      <c r="H1048" s="7"/>
      <c r="I1048" s="100"/>
      <c r="J1048" s="100"/>
      <c r="K1048" s="125"/>
    </row>
    <row r="1049" spans="2:11" s="168" customFormat="1">
      <c r="B1049" s="7" t="s">
        <v>1178</v>
      </c>
      <c r="C1049" s="13" t="s">
        <v>1210</v>
      </c>
      <c r="D1049" s="10" t="s">
        <v>1209</v>
      </c>
      <c r="E1049" s="16" t="s">
        <v>102</v>
      </c>
      <c r="F1049" s="57">
        <v>2221</v>
      </c>
      <c r="G1049" s="29">
        <v>92150.63</v>
      </c>
      <c r="H1049" s="7" t="s">
        <v>1178</v>
      </c>
      <c r="I1049" s="100">
        <f>IF(G1049&gt;0,0,"")</f>
        <v>0</v>
      </c>
      <c r="J1049" s="100">
        <f>IF(I1049=0,G1049,"")</f>
        <v>92150.63</v>
      </c>
      <c r="K1049" s="125" t="str">
        <f>IF(J1049&gt;0,"ATRASADO","")</f>
        <v>ATRASADO</v>
      </c>
    </row>
    <row r="1050" spans="2:11" s="137" customFormat="1">
      <c r="B1050" s="7"/>
      <c r="C1050" s="13"/>
      <c r="D1050" s="10"/>
      <c r="E1050" s="16"/>
      <c r="F1050" s="57"/>
      <c r="G1050" s="29"/>
      <c r="H1050" s="7"/>
      <c r="I1050" s="100"/>
      <c r="J1050" s="100"/>
      <c r="K1050" s="125"/>
    </row>
    <row r="1051" spans="2:11" s="160" customFormat="1">
      <c r="B1051" s="7">
        <v>44897</v>
      </c>
      <c r="C1051" s="13" t="s">
        <v>1089</v>
      </c>
      <c r="D1051" s="10" t="s">
        <v>857</v>
      </c>
      <c r="E1051" s="16" t="s">
        <v>102</v>
      </c>
      <c r="F1051" s="57">
        <v>2221</v>
      </c>
      <c r="G1051" s="29">
        <v>29500</v>
      </c>
      <c r="H1051" s="7">
        <v>44897</v>
      </c>
      <c r="I1051" s="100">
        <f t="shared" ref="I1051:I1077" si="86">IF(G1051&gt;0,0,"")</f>
        <v>0</v>
      </c>
      <c r="J1051" s="100">
        <f t="shared" ref="J1051:J1077" si="87">IF(I1051=0,G1051,"")</f>
        <v>29500</v>
      </c>
      <c r="K1051" s="125" t="str">
        <f>IF(J1051&gt;0,"ATRASADO","")</f>
        <v>ATRASADO</v>
      </c>
    </row>
    <row r="1052" spans="2:11" s="123" customFormat="1">
      <c r="B1052" s="26"/>
      <c r="C1052" s="72"/>
      <c r="D1052" s="10"/>
      <c r="E1052" s="16"/>
      <c r="F1052" s="57"/>
      <c r="G1052" s="29"/>
      <c r="H1052" s="26"/>
      <c r="I1052" s="100" t="str">
        <f t="shared" si="86"/>
        <v/>
      </c>
      <c r="J1052" s="100" t="str">
        <f t="shared" si="87"/>
        <v/>
      </c>
      <c r="K1052" s="125"/>
    </row>
    <row r="1053" spans="2:11" s="74" customFormat="1">
      <c r="B1053" s="20">
        <v>41517</v>
      </c>
      <c r="C1053" s="15" t="s">
        <v>33</v>
      </c>
      <c r="D1053" s="10" t="s">
        <v>92</v>
      </c>
      <c r="E1053" s="16" t="s">
        <v>21</v>
      </c>
      <c r="F1053" s="57">
        <v>2251</v>
      </c>
      <c r="G1053" s="29">
        <v>25960</v>
      </c>
      <c r="H1053" s="7">
        <v>41517</v>
      </c>
      <c r="I1053" s="100">
        <f t="shared" si="86"/>
        <v>0</v>
      </c>
      <c r="J1053" s="100">
        <f t="shared" si="87"/>
        <v>25960</v>
      </c>
      <c r="K1053" s="125" t="str">
        <f t="shared" ref="K1053:K1077" si="88">IF(J1053&gt;0,"ATRASADO","")</f>
        <v>ATRASADO</v>
      </c>
    </row>
    <row r="1054" spans="2:11" s="74" customFormat="1">
      <c r="B1054" s="20">
        <v>41547</v>
      </c>
      <c r="C1054" s="15" t="s">
        <v>45</v>
      </c>
      <c r="D1054" s="10" t="s">
        <v>92</v>
      </c>
      <c r="E1054" s="16" t="s">
        <v>21</v>
      </c>
      <c r="F1054" s="57">
        <v>2251</v>
      </c>
      <c r="G1054" s="29">
        <v>25960</v>
      </c>
      <c r="H1054" s="7">
        <v>41547</v>
      </c>
      <c r="I1054" s="100">
        <f t="shared" si="86"/>
        <v>0</v>
      </c>
      <c r="J1054" s="100">
        <f t="shared" si="87"/>
        <v>25960</v>
      </c>
      <c r="K1054" s="125" t="str">
        <f t="shared" si="88"/>
        <v>ATRASADO</v>
      </c>
    </row>
    <row r="1055" spans="2:11" s="78" customFormat="1">
      <c r="B1055" s="20">
        <v>41577</v>
      </c>
      <c r="C1055" s="15" t="s">
        <v>46</v>
      </c>
      <c r="D1055" s="10" t="s">
        <v>92</v>
      </c>
      <c r="E1055" s="16" t="s">
        <v>21</v>
      </c>
      <c r="F1055" s="57">
        <v>2251</v>
      </c>
      <c r="G1055" s="29">
        <v>25960</v>
      </c>
      <c r="H1055" s="7">
        <v>41577</v>
      </c>
      <c r="I1055" s="100">
        <f t="shared" si="86"/>
        <v>0</v>
      </c>
      <c r="J1055" s="100">
        <f t="shared" si="87"/>
        <v>25960</v>
      </c>
      <c r="K1055" s="125" t="str">
        <f t="shared" si="88"/>
        <v>ATRASADO</v>
      </c>
    </row>
    <row r="1056" spans="2:11" s="81" customFormat="1">
      <c r="B1056" s="20">
        <v>41608</v>
      </c>
      <c r="C1056" s="15" t="s">
        <v>49</v>
      </c>
      <c r="D1056" s="10" t="s">
        <v>92</v>
      </c>
      <c r="E1056" s="16" t="s">
        <v>21</v>
      </c>
      <c r="F1056" s="57">
        <v>2251</v>
      </c>
      <c r="G1056" s="29">
        <v>25960</v>
      </c>
      <c r="H1056" s="7">
        <v>41608</v>
      </c>
      <c r="I1056" s="100">
        <f t="shared" si="86"/>
        <v>0</v>
      </c>
      <c r="J1056" s="100">
        <f t="shared" si="87"/>
        <v>25960</v>
      </c>
      <c r="K1056" s="125" t="str">
        <f t="shared" si="88"/>
        <v>ATRASADO</v>
      </c>
    </row>
    <row r="1057" spans="2:11" s="81" customFormat="1">
      <c r="B1057" s="20">
        <v>41638</v>
      </c>
      <c r="C1057" s="15" t="s">
        <v>50</v>
      </c>
      <c r="D1057" s="10" t="s">
        <v>92</v>
      </c>
      <c r="E1057" s="16" t="s">
        <v>21</v>
      </c>
      <c r="F1057" s="57">
        <v>2251</v>
      </c>
      <c r="G1057" s="29">
        <v>25960</v>
      </c>
      <c r="H1057" s="7">
        <v>41638</v>
      </c>
      <c r="I1057" s="100">
        <f t="shared" si="86"/>
        <v>0</v>
      </c>
      <c r="J1057" s="100">
        <f t="shared" si="87"/>
        <v>25960</v>
      </c>
      <c r="K1057" s="125" t="str">
        <f t="shared" si="88"/>
        <v>ATRASADO</v>
      </c>
    </row>
    <row r="1058" spans="2:11" s="73" customFormat="1">
      <c r="B1058" s="7">
        <v>41670</v>
      </c>
      <c r="C1058" s="15" t="s">
        <v>51</v>
      </c>
      <c r="D1058" s="10" t="s">
        <v>92</v>
      </c>
      <c r="E1058" s="16" t="s">
        <v>21</v>
      </c>
      <c r="F1058" s="57">
        <v>2251</v>
      </c>
      <c r="G1058" s="29">
        <v>25960</v>
      </c>
      <c r="H1058" s="7">
        <v>41670</v>
      </c>
      <c r="I1058" s="100">
        <f t="shared" si="86"/>
        <v>0</v>
      </c>
      <c r="J1058" s="100">
        <f t="shared" si="87"/>
        <v>25960</v>
      </c>
      <c r="K1058" s="125" t="str">
        <f t="shared" si="88"/>
        <v>ATRASADO</v>
      </c>
    </row>
    <row r="1059" spans="2:11" s="69" customFormat="1">
      <c r="B1059" s="7">
        <v>41698</v>
      </c>
      <c r="C1059" s="15" t="s">
        <v>52</v>
      </c>
      <c r="D1059" s="10" t="s">
        <v>92</v>
      </c>
      <c r="E1059" s="16" t="s">
        <v>21</v>
      </c>
      <c r="F1059" s="57">
        <v>2251</v>
      </c>
      <c r="G1059" s="29">
        <v>25960</v>
      </c>
      <c r="H1059" s="7">
        <v>41698</v>
      </c>
      <c r="I1059" s="100">
        <f t="shared" si="86"/>
        <v>0</v>
      </c>
      <c r="J1059" s="100">
        <f t="shared" si="87"/>
        <v>25960</v>
      </c>
      <c r="K1059" s="125" t="str">
        <f t="shared" si="88"/>
        <v>ATRASADO</v>
      </c>
    </row>
    <row r="1060" spans="2:11" s="74" customFormat="1">
      <c r="B1060" s="20">
        <v>41729</v>
      </c>
      <c r="C1060" s="15" t="s">
        <v>53</v>
      </c>
      <c r="D1060" s="10" t="s">
        <v>92</v>
      </c>
      <c r="E1060" s="16" t="s">
        <v>21</v>
      </c>
      <c r="F1060" s="57">
        <v>2251</v>
      </c>
      <c r="G1060" s="29">
        <v>25960</v>
      </c>
      <c r="H1060" s="7">
        <v>41729</v>
      </c>
      <c r="I1060" s="100">
        <f t="shared" si="86"/>
        <v>0</v>
      </c>
      <c r="J1060" s="100">
        <f t="shared" si="87"/>
        <v>25960</v>
      </c>
      <c r="K1060" s="125" t="str">
        <f t="shared" si="88"/>
        <v>ATRASADO</v>
      </c>
    </row>
    <row r="1061" spans="2:11" s="74" customFormat="1">
      <c r="B1061" s="20">
        <v>41759</v>
      </c>
      <c r="C1061" s="15" t="s">
        <v>58</v>
      </c>
      <c r="D1061" s="10" t="s">
        <v>92</v>
      </c>
      <c r="E1061" s="16" t="s">
        <v>21</v>
      </c>
      <c r="F1061" s="57">
        <v>2251</v>
      </c>
      <c r="G1061" s="29">
        <v>25960</v>
      </c>
      <c r="H1061" s="7">
        <v>41759</v>
      </c>
      <c r="I1061" s="100">
        <f t="shared" si="86"/>
        <v>0</v>
      </c>
      <c r="J1061" s="100">
        <f t="shared" si="87"/>
        <v>25960</v>
      </c>
      <c r="K1061" s="125" t="str">
        <f t="shared" si="88"/>
        <v>ATRASADO</v>
      </c>
    </row>
    <row r="1062" spans="2:11" s="79" customFormat="1">
      <c r="B1062" s="20">
        <v>41790</v>
      </c>
      <c r="C1062" s="15" t="s">
        <v>59</v>
      </c>
      <c r="D1062" s="10" t="s">
        <v>92</v>
      </c>
      <c r="E1062" s="16" t="s">
        <v>21</v>
      </c>
      <c r="F1062" s="57">
        <v>2251</v>
      </c>
      <c r="G1062" s="29">
        <v>25960</v>
      </c>
      <c r="H1062" s="7">
        <v>41790</v>
      </c>
      <c r="I1062" s="100">
        <f t="shared" si="86"/>
        <v>0</v>
      </c>
      <c r="J1062" s="100">
        <f t="shared" si="87"/>
        <v>25960</v>
      </c>
      <c r="K1062" s="125" t="str">
        <f t="shared" si="88"/>
        <v>ATRASADO</v>
      </c>
    </row>
    <row r="1063" spans="2:11" s="79" customFormat="1">
      <c r="B1063" s="20">
        <v>41820</v>
      </c>
      <c r="C1063" s="15" t="s">
        <v>60</v>
      </c>
      <c r="D1063" s="10" t="s">
        <v>92</v>
      </c>
      <c r="E1063" s="16" t="s">
        <v>21</v>
      </c>
      <c r="F1063" s="57">
        <v>2251</v>
      </c>
      <c r="G1063" s="29">
        <v>25960</v>
      </c>
      <c r="H1063" s="7">
        <v>41820</v>
      </c>
      <c r="I1063" s="100">
        <f t="shared" si="86"/>
        <v>0</v>
      </c>
      <c r="J1063" s="100">
        <f t="shared" si="87"/>
        <v>25960</v>
      </c>
      <c r="K1063" s="125" t="str">
        <f t="shared" si="88"/>
        <v>ATRASADO</v>
      </c>
    </row>
    <row r="1064" spans="2:11" s="74" customFormat="1">
      <c r="B1064" s="20">
        <v>41850</v>
      </c>
      <c r="C1064" s="15" t="s">
        <v>61</v>
      </c>
      <c r="D1064" s="10" t="s">
        <v>92</v>
      </c>
      <c r="E1064" s="16" t="s">
        <v>21</v>
      </c>
      <c r="F1064" s="57">
        <v>2251</v>
      </c>
      <c r="G1064" s="29">
        <v>25960</v>
      </c>
      <c r="H1064" s="7">
        <v>41850</v>
      </c>
      <c r="I1064" s="100">
        <f t="shared" si="86"/>
        <v>0</v>
      </c>
      <c r="J1064" s="100">
        <f t="shared" si="87"/>
        <v>25960</v>
      </c>
      <c r="K1064" s="125" t="str">
        <f t="shared" si="88"/>
        <v>ATRASADO</v>
      </c>
    </row>
    <row r="1065" spans="2:11" s="71" customFormat="1">
      <c r="B1065" s="20">
        <v>41881</v>
      </c>
      <c r="C1065" s="15" t="s">
        <v>62</v>
      </c>
      <c r="D1065" s="10" t="s">
        <v>92</v>
      </c>
      <c r="E1065" s="16" t="s">
        <v>21</v>
      </c>
      <c r="F1065" s="57">
        <v>2251</v>
      </c>
      <c r="G1065" s="29">
        <v>25960</v>
      </c>
      <c r="H1065" s="7">
        <v>41881</v>
      </c>
      <c r="I1065" s="100">
        <f t="shared" si="86"/>
        <v>0</v>
      </c>
      <c r="J1065" s="100">
        <f t="shared" si="87"/>
        <v>25960</v>
      </c>
      <c r="K1065" s="125" t="str">
        <f t="shared" si="88"/>
        <v>ATRASADO</v>
      </c>
    </row>
    <row r="1066" spans="2:11" s="81" customFormat="1">
      <c r="B1066" s="20">
        <v>41912</v>
      </c>
      <c r="C1066" s="15" t="s">
        <v>63</v>
      </c>
      <c r="D1066" s="10" t="s">
        <v>92</v>
      </c>
      <c r="E1066" s="16" t="s">
        <v>21</v>
      </c>
      <c r="F1066" s="57">
        <v>2251</v>
      </c>
      <c r="G1066" s="29">
        <v>28556</v>
      </c>
      <c r="H1066" s="7">
        <v>41912</v>
      </c>
      <c r="I1066" s="100">
        <f t="shared" si="86"/>
        <v>0</v>
      </c>
      <c r="J1066" s="100">
        <f t="shared" si="87"/>
        <v>28556</v>
      </c>
      <c r="K1066" s="125" t="str">
        <f t="shared" si="88"/>
        <v>ATRASADO</v>
      </c>
    </row>
    <row r="1067" spans="2:11" s="81" customFormat="1">
      <c r="B1067" s="20">
        <v>41943</v>
      </c>
      <c r="C1067" s="15" t="s">
        <v>64</v>
      </c>
      <c r="D1067" s="10" t="s">
        <v>92</v>
      </c>
      <c r="E1067" s="16" t="s">
        <v>21</v>
      </c>
      <c r="F1067" s="57">
        <v>2251</v>
      </c>
      <c r="G1067" s="29">
        <v>28556</v>
      </c>
      <c r="H1067" s="7">
        <v>41943</v>
      </c>
      <c r="I1067" s="100">
        <f t="shared" si="86"/>
        <v>0</v>
      </c>
      <c r="J1067" s="100">
        <f t="shared" si="87"/>
        <v>28556</v>
      </c>
      <c r="K1067" s="125" t="str">
        <f t="shared" si="88"/>
        <v>ATRASADO</v>
      </c>
    </row>
    <row r="1068" spans="2:11" s="81" customFormat="1">
      <c r="B1068" s="20">
        <v>41973</v>
      </c>
      <c r="C1068" s="15" t="s">
        <v>65</v>
      </c>
      <c r="D1068" s="10" t="s">
        <v>92</v>
      </c>
      <c r="E1068" s="16" t="s">
        <v>21</v>
      </c>
      <c r="F1068" s="57">
        <v>2251</v>
      </c>
      <c r="G1068" s="29">
        <v>28556</v>
      </c>
      <c r="H1068" s="7">
        <v>41973</v>
      </c>
      <c r="I1068" s="100">
        <f t="shared" si="86"/>
        <v>0</v>
      </c>
      <c r="J1068" s="100">
        <f t="shared" si="87"/>
        <v>28556</v>
      </c>
      <c r="K1068" s="125" t="str">
        <f t="shared" si="88"/>
        <v>ATRASADO</v>
      </c>
    </row>
    <row r="1069" spans="2:11" s="81" customFormat="1">
      <c r="B1069" s="20">
        <v>42004</v>
      </c>
      <c r="C1069" s="15" t="s">
        <v>66</v>
      </c>
      <c r="D1069" s="10" t="s">
        <v>92</v>
      </c>
      <c r="E1069" s="16" t="s">
        <v>21</v>
      </c>
      <c r="F1069" s="57">
        <v>2251</v>
      </c>
      <c r="G1069" s="29">
        <v>28556</v>
      </c>
      <c r="H1069" s="7">
        <v>42004</v>
      </c>
      <c r="I1069" s="100">
        <f t="shared" si="86"/>
        <v>0</v>
      </c>
      <c r="J1069" s="100">
        <f t="shared" si="87"/>
        <v>28556</v>
      </c>
      <c r="K1069" s="125" t="str">
        <f t="shared" si="88"/>
        <v>ATRASADO</v>
      </c>
    </row>
    <row r="1070" spans="2:11" s="81" customFormat="1">
      <c r="B1070" s="20">
        <v>42035</v>
      </c>
      <c r="C1070" s="18" t="s">
        <v>93</v>
      </c>
      <c r="D1070" s="10" t="s">
        <v>92</v>
      </c>
      <c r="E1070" s="16" t="s">
        <v>21</v>
      </c>
      <c r="F1070" s="57">
        <v>2251</v>
      </c>
      <c r="G1070" s="29">
        <v>28556</v>
      </c>
      <c r="H1070" s="7">
        <v>42035</v>
      </c>
      <c r="I1070" s="100">
        <f t="shared" si="86"/>
        <v>0</v>
      </c>
      <c r="J1070" s="100">
        <f t="shared" si="87"/>
        <v>28556</v>
      </c>
      <c r="K1070" s="125" t="str">
        <f t="shared" si="88"/>
        <v>ATRASADO</v>
      </c>
    </row>
    <row r="1071" spans="2:11" s="81" customFormat="1">
      <c r="B1071" s="20">
        <v>42063</v>
      </c>
      <c r="C1071" s="18" t="s">
        <v>94</v>
      </c>
      <c r="D1071" s="10" t="s">
        <v>92</v>
      </c>
      <c r="E1071" s="16" t="s">
        <v>21</v>
      </c>
      <c r="F1071" s="57">
        <v>2251</v>
      </c>
      <c r="G1071" s="29">
        <v>28556</v>
      </c>
      <c r="H1071" s="7">
        <v>42063</v>
      </c>
      <c r="I1071" s="100">
        <f t="shared" si="86"/>
        <v>0</v>
      </c>
      <c r="J1071" s="100">
        <f t="shared" si="87"/>
        <v>28556</v>
      </c>
      <c r="K1071" s="125" t="str">
        <f t="shared" si="88"/>
        <v>ATRASADO</v>
      </c>
    </row>
    <row r="1072" spans="2:11" s="81" customFormat="1">
      <c r="B1072" s="21">
        <v>42082</v>
      </c>
      <c r="C1072" s="18" t="s">
        <v>95</v>
      </c>
      <c r="D1072" s="10" t="s">
        <v>92</v>
      </c>
      <c r="E1072" s="16" t="s">
        <v>21</v>
      </c>
      <c r="F1072" s="57">
        <v>2251</v>
      </c>
      <c r="G1072" s="29">
        <v>28556</v>
      </c>
      <c r="H1072" s="7">
        <v>42082</v>
      </c>
      <c r="I1072" s="100">
        <f t="shared" si="86"/>
        <v>0</v>
      </c>
      <c r="J1072" s="100">
        <f t="shared" si="87"/>
        <v>28556</v>
      </c>
      <c r="K1072" s="125" t="str">
        <f t="shared" si="88"/>
        <v>ATRASADO</v>
      </c>
    </row>
    <row r="1073" spans="2:11" s="81" customFormat="1">
      <c r="B1073" s="21">
        <v>42113</v>
      </c>
      <c r="C1073" s="18" t="s">
        <v>96</v>
      </c>
      <c r="D1073" s="10" t="s">
        <v>92</v>
      </c>
      <c r="E1073" s="16" t="s">
        <v>21</v>
      </c>
      <c r="F1073" s="57">
        <v>2251</v>
      </c>
      <c r="G1073" s="29">
        <v>28556</v>
      </c>
      <c r="H1073" s="7">
        <v>42113</v>
      </c>
      <c r="I1073" s="100">
        <f t="shared" si="86"/>
        <v>0</v>
      </c>
      <c r="J1073" s="100">
        <f t="shared" si="87"/>
        <v>28556</v>
      </c>
      <c r="K1073" s="125" t="str">
        <f t="shared" si="88"/>
        <v>ATRASADO</v>
      </c>
    </row>
    <row r="1074" spans="2:11" s="60" customFormat="1">
      <c r="B1074" s="21">
        <v>42143</v>
      </c>
      <c r="C1074" s="18" t="s">
        <v>97</v>
      </c>
      <c r="D1074" s="10" t="s">
        <v>92</v>
      </c>
      <c r="E1074" s="16" t="s">
        <v>21</v>
      </c>
      <c r="F1074" s="57">
        <v>2251</v>
      </c>
      <c r="G1074" s="29">
        <v>28556</v>
      </c>
      <c r="H1074" s="7">
        <v>42143</v>
      </c>
      <c r="I1074" s="100">
        <f t="shared" si="86"/>
        <v>0</v>
      </c>
      <c r="J1074" s="100">
        <f t="shared" si="87"/>
        <v>28556</v>
      </c>
      <c r="K1074" s="125" t="str">
        <f t="shared" si="88"/>
        <v>ATRASADO</v>
      </c>
    </row>
    <row r="1075" spans="2:11" s="79" customFormat="1">
      <c r="B1075" s="21">
        <v>42174</v>
      </c>
      <c r="C1075" s="18" t="s">
        <v>98</v>
      </c>
      <c r="D1075" s="10" t="s">
        <v>92</v>
      </c>
      <c r="E1075" s="16" t="s">
        <v>21</v>
      </c>
      <c r="F1075" s="57">
        <v>2251</v>
      </c>
      <c r="G1075" s="29">
        <v>28556</v>
      </c>
      <c r="H1075" s="7">
        <v>42174</v>
      </c>
      <c r="I1075" s="100">
        <f t="shared" si="86"/>
        <v>0</v>
      </c>
      <c r="J1075" s="100">
        <f t="shared" si="87"/>
        <v>28556</v>
      </c>
      <c r="K1075" s="125" t="str">
        <f t="shared" si="88"/>
        <v>ATRASADO</v>
      </c>
    </row>
    <row r="1076" spans="2:11" s="79" customFormat="1">
      <c r="B1076" s="21">
        <v>42200</v>
      </c>
      <c r="C1076" s="18" t="s">
        <v>99</v>
      </c>
      <c r="D1076" s="10" t="s">
        <v>92</v>
      </c>
      <c r="E1076" s="16" t="s">
        <v>21</v>
      </c>
      <c r="F1076" s="57">
        <v>2251</v>
      </c>
      <c r="G1076" s="29">
        <v>28556</v>
      </c>
      <c r="H1076" s="7">
        <v>42200</v>
      </c>
      <c r="I1076" s="100">
        <f t="shared" si="86"/>
        <v>0</v>
      </c>
      <c r="J1076" s="100">
        <f t="shared" si="87"/>
        <v>28556</v>
      </c>
      <c r="K1076" s="125" t="str">
        <f t="shared" si="88"/>
        <v>ATRASADO</v>
      </c>
    </row>
    <row r="1077" spans="2:11" s="81" customFormat="1">
      <c r="B1077" s="21">
        <v>42231</v>
      </c>
      <c r="C1077" s="18" t="s">
        <v>100</v>
      </c>
      <c r="D1077" s="10" t="s">
        <v>92</v>
      </c>
      <c r="E1077" s="16" t="s">
        <v>21</v>
      </c>
      <c r="F1077" s="57">
        <v>2251</v>
      </c>
      <c r="G1077" s="29">
        <v>28556</v>
      </c>
      <c r="H1077" s="7">
        <v>42231</v>
      </c>
      <c r="I1077" s="100">
        <f t="shared" si="86"/>
        <v>0</v>
      </c>
      <c r="J1077" s="100">
        <f t="shared" si="87"/>
        <v>28556</v>
      </c>
      <c r="K1077" s="125" t="str">
        <f t="shared" si="88"/>
        <v>ATRASADO</v>
      </c>
    </row>
    <row r="1078" spans="2:11" s="165" customFormat="1">
      <c r="B1078" s="21"/>
      <c r="C1078" s="18"/>
      <c r="D1078" s="10"/>
      <c r="E1078" s="16"/>
      <c r="F1078" s="57"/>
      <c r="G1078" s="29"/>
      <c r="H1078" s="7"/>
      <c r="I1078" s="100"/>
      <c r="J1078" s="100"/>
      <c r="K1078" s="125"/>
    </row>
    <row r="1079" spans="2:11" s="165" customFormat="1">
      <c r="B1079" s="21">
        <v>44936</v>
      </c>
      <c r="C1079" s="18" t="s">
        <v>877</v>
      </c>
      <c r="D1079" s="10" t="s">
        <v>1031</v>
      </c>
      <c r="E1079" s="16" t="s">
        <v>102</v>
      </c>
      <c r="F1079" s="57">
        <v>2221</v>
      </c>
      <c r="G1079" s="29">
        <v>282846</v>
      </c>
      <c r="H1079" s="21">
        <v>44936</v>
      </c>
      <c r="I1079" s="100">
        <f>IF(G1079&gt;0,0,"")</f>
        <v>0</v>
      </c>
      <c r="J1079" s="100">
        <f>IF(I1079=0,G1079,"")</f>
        <v>282846</v>
      </c>
      <c r="K1079" s="125" t="str">
        <f>IF(J1079&gt;0,"ATRASADO","")</f>
        <v>ATRASADO</v>
      </c>
    </row>
    <row r="1080" spans="2:11" s="136" customFormat="1">
      <c r="B1080" s="7"/>
      <c r="C1080" s="14"/>
      <c r="D1080" s="10"/>
      <c r="E1080" s="16"/>
      <c r="F1080" s="57"/>
      <c r="G1080" s="29"/>
      <c r="H1080" s="7"/>
      <c r="I1080" s="100"/>
      <c r="J1080" s="100"/>
      <c r="K1080" s="125"/>
    </row>
    <row r="1081" spans="2:11" s="161" customFormat="1">
      <c r="B1081" s="21">
        <v>44932</v>
      </c>
      <c r="C1081" s="14" t="s">
        <v>772</v>
      </c>
      <c r="D1081" s="10" t="s">
        <v>853</v>
      </c>
      <c r="E1081" s="16" t="s">
        <v>999</v>
      </c>
      <c r="F1081" s="57">
        <v>2242</v>
      </c>
      <c r="G1081" s="29">
        <v>2720833.7</v>
      </c>
      <c r="H1081" s="21">
        <v>44932</v>
      </c>
      <c r="I1081" s="100">
        <f>IF(G1081&gt;0,0,"")</f>
        <v>0</v>
      </c>
      <c r="J1081" s="100">
        <f>IF(I1081=0,G1081,"")</f>
        <v>2720833.7</v>
      </c>
      <c r="K1081" s="125" t="str">
        <f>IF(J1081&gt;0,"ATRASADO","")</f>
        <v>ATRASADO</v>
      </c>
    </row>
    <row r="1082" spans="2:11" s="168" customFormat="1">
      <c r="B1082" s="21"/>
      <c r="C1082" s="14"/>
      <c r="D1082" s="10"/>
      <c r="E1082" s="16"/>
      <c r="F1082" s="57"/>
      <c r="G1082" s="29"/>
      <c r="H1082" s="21"/>
      <c r="I1082" s="100"/>
      <c r="J1082" s="100"/>
      <c r="K1082" s="125"/>
    </row>
    <row r="1083" spans="2:11" s="168" customFormat="1">
      <c r="B1083" s="21">
        <v>44929</v>
      </c>
      <c r="C1083" s="14" t="s">
        <v>833</v>
      </c>
      <c r="D1083" s="10" t="s">
        <v>1104</v>
      </c>
      <c r="E1083" s="16" t="s">
        <v>133</v>
      </c>
      <c r="F1083" s="57">
        <v>2253</v>
      </c>
      <c r="G1083" s="29">
        <v>193121.81</v>
      </c>
      <c r="H1083" s="21">
        <v>44929</v>
      </c>
      <c r="I1083" s="100">
        <f>IF(G1083&gt;0,0,"")</f>
        <v>0</v>
      </c>
      <c r="J1083" s="100">
        <f>IF(I1083=0,G1083,"")</f>
        <v>193121.81</v>
      </c>
      <c r="K1083" s="125" t="str">
        <f>IF(J1083&gt;0,"ATRASADO","")</f>
        <v>ATRASADO</v>
      </c>
    </row>
    <row r="1084" spans="2:11" s="168" customFormat="1">
      <c r="B1084" s="21">
        <v>44958</v>
      </c>
      <c r="C1084" s="14" t="s">
        <v>1208</v>
      </c>
      <c r="D1084" s="10" t="s">
        <v>1104</v>
      </c>
      <c r="E1084" s="16" t="s">
        <v>133</v>
      </c>
      <c r="F1084" s="57">
        <v>2253</v>
      </c>
      <c r="G1084" s="29">
        <v>223194.4</v>
      </c>
      <c r="H1084" s="21">
        <v>44958</v>
      </c>
      <c r="I1084" s="100">
        <f>IF(G1084&gt;0,0,"")</f>
        <v>0</v>
      </c>
      <c r="J1084" s="100">
        <f>IF(I1084=0,G1084,"")</f>
        <v>223194.4</v>
      </c>
      <c r="K1084" s="125" t="str">
        <f>IF(J1084&gt;0,"ATRASADO","")</f>
        <v>ATRASADO</v>
      </c>
    </row>
    <row r="1085" spans="2:11" s="161" customFormat="1">
      <c r="B1085" s="7"/>
      <c r="C1085" s="14"/>
      <c r="D1085" s="10"/>
      <c r="E1085" s="16"/>
      <c r="F1085" s="57"/>
      <c r="G1085" s="29"/>
      <c r="H1085" s="7"/>
      <c r="I1085" s="100"/>
      <c r="J1085" s="100"/>
      <c r="K1085" s="125"/>
    </row>
    <row r="1086" spans="2:11" ht="24.75">
      <c r="B1086" s="7">
        <v>42241</v>
      </c>
      <c r="C1086" s="46">
        <v>1502430208</v>
      </c>
      <c r="D1086" s="10" t="s">
        <v>180</v>
      </c>
      <c r="E1086" s="16" t="s">
        <v>102</v>
      </c>
      <c r="F1086" s="57">
        <v>2221</v>
      </c>
      <c r="G1086" s="29">
        <v>14160</v>
      </c>
      <c r="H1086" s="7">
        <v>42241</v>
      </c>
      <c r="I1086" s="100">
        <f>IF(G1086&gt;0,0,"")</f>
        <v>0</v>
      </c>
      <c r="J1086" s="100">
        <f>IF(I1086=0,G1086,"")</f>
        <v>14160</v>
      </c>
      <c r="K1086" s="125" t="str">
        <f>IF(J1086&gt;0,"ATRASADO","")</f>
        <v>ATRASADO</v>
      </c>
    </row>
    <row r="1087" spans="2:11" s="168" customFormat="1">
      <c r="B1087" s="7"/>
      <c r="C1087" s="46"/>
      <c r="D1087" s="10"/>
      <c r="E1087" s="16"/>
      <c r="F1087" s="57"/>
      <c r="G1087" s="29"/>
      <c r="H1087" s="7"/>
      <c r="I1087" s="100"/>
      <c r="J1087" s="100"/>
      <c r="K1087" s="125"/>
    </row>
    <row r="1088" spans="2:11" s="168" customFormat="1">
      <c r="B1088" s="7">
        <v>44958</v>
      </c>
      <c r="C1088" s="46" t="s">
        <v>1211</v>
      </c>
      <c r="D1088" s="10" t="s">
        <v>837</v>
      </c>
      <c r="E1088" s="16" t="s">
        <v>102</v>
      </c>
      <c r="F1088" s="57">
        <v>2221</v>
      </c>
      <c r="G1088" s="29">
        <v>23600</v>
      </c>
      <c r="H1088" s="7">
        <v>44958</v>
      </c>
      <c r="I1088" s="100">
        <f>IF(G1088&gt;0,0,"")</f>
        <v>0</v>
      </c>
      <c r="J1088" s="100">
        <f>IF(I1088=0,G1088,"")</f>
        <v>23600</v>
      </c>
      <c r="K1088" s="125" t="str">
        <f>IF(J1088&gt;0,"ATRASADO","")</f>
        <v>ATRASADO</v>
      </c>
    </row>
    <row r="1089" spans="2:11" s="168" customFormat="1">
      <c r="B1089" s="7">
        <v>44958</v>
      </c>
      <c r="C1089" s="46" t="s">
        <v>1212</v>
      </c>
      <c r="D1089" s="10" t="s">
        <v>837</v>
      </c>
      <c r="E1089" s="16" t="s">
        <v>102</v>
      </c>
      <c r="F1089" s="57">
        <v>2221</v>
      </c>
      <c r="G1089" s="29">
        <v>23600</v>
      </c>
      <c r="H1089" s="7">
        <v>44958</v>
      </c>
      <c r="I1089" s="100">
        <f>IF(G1089&gt;0,0,"")</f>
        <v>0</v>
      </c>
      <c r="J1089" s="100">
        <f>IF(I1089=0,G1089,"")</f>
        <v>23600</v>
      </c>
      <c r="K1089" s="125" t="str">
        <f>IF(J1089&gt;0,"ATRASADO","")</f>
        <v>ATRASADO</v>
      </c>
    </row>
    <row r="1090" spans="2:11" s="137" customFormat="1">
      <c r="B1090" s="7"/>
      <c r="C1090" s="46"/>
      <c r="D1090" s="108"/>
      <c r="E1090" s="16"/>
      <c r="F1090" s="57"/>
      <c r="G1090" s="29"/>
      <c r="H1090" s="7"/>
      <c r="I1090" s="100"/>
      <c r="J1090" s="100"/>
      <c r="K1090" s="125"/>
    </row>
    <row r="1091" spans="2:11" s="160" customFormat="1">
      <c r="B1091" s="7">
        <v>44929</v>
      </c>
      <c r="C1091" s="46" t="s">
        <v>1090</v>
      </c>
      <c r="D1091" s="108" t="s">
        <v>854</v>
      </c>
      <c r="E1091" s="16" t="s">
        <v>102</v>
      </c>
      <c r="F1091" s="57">
        <v>2221</v>
      </c>
      <c r="G1091" s="29">
        <v>47200</v>
      </c>
      <c r="H1091" s="7">
        <v>44929</v>
      </c>
      <c r="I1091" s="100">
        <f>IF(G1091&gt;0,0,"")</f>
        <v>0</v>
      </c>
      <c r="J1091" s="100">
        <f>IF(I1091=0,G1091,"")</f>
        <v>47200</v>
      </c>
      <c r="K1091" s="125" t="str">
        <f>IF(J1091&gt;0,"ATRASADO","")</f>
        <v>ATRASADO</v>
      </c>
    </row>
    <row r="1092" spans="2:11" s="168" customFormat="1">
      <c r="B1092" s="7"/>
      <c r="C1092" s="46"/>
      <c r="D1092" s="108"/>
      <c r="E1092" s="16"/>
      <c r="F1092" s="57"/>
      <c r="G1092" s="29"/>
      <c r="H1092" s="7"/>
      <c r="I1092" s="100"/>
      <c r="J1092" s="100"/>
      <c r="K1092" s="125"/>
    </row>
    <row r="1093" spans="2:11" s="168" customFormat="1">
      <c r="B1093" s="7" t="s">
        <v>1126</v>
      </c>
      <c r="C1093" s="46" t="s">
        <v>788</v>
      </c>
      <c r="D1093" s="108" t="s">
        <v>1120</v>
      </c>
      <c r="E1093" s="16" t="s">
        <v>684</v>
      </c>
      <c r="F1093" s="57">
        <v>2286</v>
      </c>
      <c r="G1093" s="29">
        <v>54374</v>
      </c>
      <c r="H1093" s="7" t="s">
        <v>1126</v>
      </c>
      <c r="I1093" s="100">
        <f>IF(G1093&gt;0,0,"")</f>
        <v>0</v>
      </c>
      <c r="J1093" s="100">
        <f>IF(I1093=0,G1093,"")</f>
        <v>54374</v>
      </c>
      <c r="K1093" s="125" t="str">
        <f>IF(J1093&gt;0,"ATRASADO","")</f>
        <v>ATRASADO</v>
      </c>
    </row>
    <row r="1094" spans="2:11" s="132" customFormat="1">
      <c r="B1094" s="7"/>
      <c r="C1094" s="46"/>
      <c r="D1094" s="10"/>
      <c r="E1094" s="16"/>
      <c r="F1094" s="57"/>
      <c r="G1094" s="29"/>
      <c r="H1094" s="7"/>
      <c r="I1094" s="100"/>
      <c r="J1094" s="100"/>
      <c r="K1094" s="125"/>
    </row>
    <row r="1095" spans="2:11" s="127" customFormat="1">
      <c r="B1095" s="7">
        <v>44208</v>
      </c>
      <c r="C1095" s="46" t="s">
        <v>788</v>
      </c>
      <c r="D1095" s="10" t="s">
        <v>814</v>
      </c>
      <c r="E1095" s="16" t="s">
        <v>817</v>
      </c>
      <c r="F1095" s="57">
        <v>2341</v>
      </c>
      <c r="G1095" s="100">
        <v>77400</v>
      </c>
      <c r="H1095" s="7">
        <v>44208</v>
      </c>
      <c r="I1095" s="100">
        <f t="shared" ref="I1095:I1126" si="89">IF(G1095&gt;0,0,"")</f>
        <v>0</v>
      </c>
      <c r="J1095" s="100">
        <f t="shared" ref="J1095:J1126" si="90">IF(I1095=0,G1095,"")</f>
        <v>77400</v>
      </c>
      <c r="K1095" s="125" t="str">
        <f>IF(J1095&gt;0,"ATRASADO","")</f>
        <v>ATRASADO</v>
      </c>
    </row>
    <row r="1096" spans="2:11" s="123" customFormat="1">
      <c r="B1096" s="7"/>
      <c r="C1096" s="46"/>
      <c r="D1096" s="10"/>
      <c r="E1096" s="16"/>
      <c r="F1096" s="57"/>
      <c r="G1096" s="29"/>
      <c r="H1096" s="7"/>
      <c r="I1096" s="100" t="str">
        <f t="shared" si="89"/>
        <v/>
      </c>
      <c r="J1096" s="100" t="str">
        <f t="shared" si="90"/>
        <v/>
      </c>
      <c r="K1096" s="125"/>
    </row>
    <row r="1097" spans="2:11">
      <c r="B1097" s="7">
        <v>44203</v>
      </c>
      <c r="C1097" s="14" t="s">
        <v>30</v>
      </c>
      <c r="D1097" s="10" t="s">
        <v>31</v>
      </c>
      <c r="E1097" s="16" t="s">
        <v>27</v>
      </c>
      <c r="F1097" s="57">
        <v>2254</v>
      </c>
      <c r="G1097" s="29">
        <v>130000</v>
      </c>
      <c r="H1097" s="7">
        <v>41455</v>
      </c>
      <c r="I1097" s="100">
        <f t="shared" si="89"/>
        <v>0</v>
      </c>
      <c r="J1097" s="100">
        <f t="shared" si="90"/>
        <v>130000</v>
      </c>
      <c r="K1097" s="125" t="str">
        <f>IF(J1097&gt;0,"ATRASADO","")</f>
        <v>ATRASADO</v>
      </c>
    </row>
    <row r="1098" spans="2:11" s="60" customFormat="1">
      <c r="B1098" s="7">
        <v>41486</v>
      </c>
      <c r="C1098" s="14" t="s">
        <v>32</v>
      </c>
      <c r="D1098" s="10" t="s">
        <v>31</v>
      </c>
      <c r="E1098" s="16" t="s">
        <v>27</v>
      </c>
      <c r="F1098" s="57">
        <v>2254</v>
      </c>
      <c r="G1098" s="29">
        <v>130000</v>
      </c>
      <c r="H1098" s="7">
        <v>41486</v>
      </c>
      <c r="I1098" s="100">
        <f t="shared" si="89"/>
        <v>0</v>
      </c>
      <c r="J1098" s="100">
        <f t="shared" si="90"/>
        <v>130000</v>
      </c>
      <c r="K1098" s="125" t="str">
        <f>IF(J1098&gt;0,"ATRASADO","")</f>
        <v>ATRASADO</v>
      </c>
    </row>
    <row r="1099" spans="2:11" s="60" customFormat="1">
      <c r="B1099" s="7">
        <v>41517</v>
      </c>
      <c r="C1099" s="14" t="s">
        <v>33</v>
      </c>
      <c r="D1099" s="10" t="s">
        <v>31</v>
      </c>
      <c r="E1099" s="16" t="s">
        <v>27</v>
      </c>
      <c r="F1099" s="57">
        <v>2254</v>
      </c>
      <c r="G1099" s="29">
        <v>130000</v>
      </c>
      <c r="H1099" s="7">
        <v>41517</v>
      </c>
      <c r="I1099" s="100">
        <f t="shared" si="89"/>
        <v>0</v>
      </c>
      <c r="J1099" s="100">
        <f t="shared" si="90"/>
        <v>130000</v>
      </c>
      <c r="K1099" s="125" t="str">
        <f>IF(J1099&gt;0,"ATRASADO","")</f>
        <v>ATRASADO</v>
      </c>
    </row>
    <row r="1100" spans="2:11" s="60" customFormat="1">
      <c r="B1100" s="7">
        <v>41547</v>
      </c>
      <c r="C1100" s="14" t="s">
        <v>45</v>
      </c>
      <c r="D1100" s="10" t="s">
        <v>31</v>
      </c>
      <c r="E1100" s="16" t="s">
        <v>27</v>
      </c>
      <c r="F1100" s="57">
        <v>2254</v>
      </c>
      <c r="G1100" s="29">
        <v>130000</v>
      </c>
      <c r="H1100" s="7">
        <v>41547</v>
      </c>
      <c r="I1100" s="100">
        <f t="shared" si="89"/>
        <v>0</v>
      </c>
      <c r="J1100" s="100">
        <f t="shared" si="90"/>
        <v>130000</v>
      </c>
      <c r="K1100" s="125" t="str">
        <f>IF(J1100&gt;0,"ATRASADO","")</f>
        <v>ATRASADO</v>
      </c>
    </row>
    <row r="1101" spans="2:11" s="81" customFormat="1">
      <c r="B1101" s="7"/>
      <c r="C1101" s="14"/>
      <c r="D1101" s="10"/>
      <c r="E1101" s="16"/>
      <c r="F1101" s="57"/>
      <c r="G1101" s="29"/>
      <c r="H1101" s="7"/>
      <c r="I1101" s="100" t="str">
        <f t="shared" si="89"/>
        <v/>
      </c>
      <c r="J1101" s="100" t="str">
        <f t="shared" si="90"/>
        <v/>
      </c>
      <c r="K1101" s="125"/>
    </row>
    <row r="1102" spans="2:11" s="60" customFormat="1">
      <c r="B1102" s="7">
        <v>42012</v>
      </c>
      <c r="C1102" s="14">
        <v>1500001395</v>
      </c>
      <c r="D1102" s="10" t="s">
        <v>34</v>
      </c>
      <c r="E1102" s="16" t="s">
        <v>20</v>
      </c>
      <c r="F1102" s="57">
        <v>2254</v>
      </c>
      <c r="G1102" s="29">
        <v>534600</v>
      </c>
      <c r="H1102" s="7">
        <v>42012</v>
      </c>
      <c r="I1102" s="100">
        <f t="shared" si="89"/>
        <v>0</v>
      </c>
      <c r="J1102" s="100">
        <f t="shared" si="90"/>
        <v>534600</v>
      </c>
      <c r="K1102" s="125" t="str">
        <f>IF(J1102&gt;0,"ATRASADO","")</f>
        <v>ATRASADO</v>
      </c>
    </row>
    <row r="1103" spans="2:11" s="73" customFormat="1">
      <c r="B1103" s="7">
        <v>42107</v>
      </c>
      <c r="C1103" s="14">
        <v>1500001399</v>
      </c>
      <c r="D1103" s="10" t="s">
        <v>34</v>
      </c>
      <c r="E1103" s="16" t="s">
        <v>20</v>
      </c>
      <c r="F1103" s="57">
        <v>2254</v>
      </c>
      <c r="G1103" s="29">
        <v>534600</v>
      </c>
      <c r="H1103" s="7">
        <v>42107</v>
      </c>
      <c r="I1103" s="100">
        <f t="shared" si="89"/>
        <v>0</v>
      </c>
      <c r="J1103" s="100">
        <f t="shared" si="90"/>
        <v>534600</v>
      </c>
      <c r="K1103" s="125" t="str">
        <f>IF(J1103&gt;0,"ATRASADO","")</f>
        <v>ATRASADO</v>
      </c>
    </row>
    <row r="1104" spans="2:11" s="73" customFormat="1">
      <c r="B1104" s="7">
        <v>42517</v>
      </c>
      <c r="C1104" s="14">
        <v>1500001417</v>
      </c>
      <c r="D1104" s="10" t="s">
        <v>34</v>
      </c>
      <c r="E1104" s="16" t="s">
        <v>20</v>
      </c>
      <c r="F1104" s="57">
        <v>2254</v>
      </c>
      <c r="G1104" s="29">
        <v>414030.5</v>
      </c>
      <c r="H1104" s="7">
        <v>42517</v>
      </c>
      <c r="I1104" s="100">
        <f t="shared" si="89"/>
        <v>0</v>
      </c>
      <c r="J1104" s="100">
        <f t="shared" si="90"/>
        <v>414030.5</v>
      </c>
      <c r="K1104" s="125" t="str">
        <f>IF(J1104&gt;0,"ATRASADO","")</f>
        <v>ATRASADO</v>
      </c>
    </row>
    <row r="1105" spans="2:11" s="81" customFormat="1">
      <c r="B1105" s="7"/>
      <c r="C1105" s="14"/>
      <c r="D1105" s="10"/>
      <c r="E1105" s="16"/>
      <c r="F1105" s="57"/>
      <c r="G1105" s="29"/>
      <c r="H1105" s="7"/>
      <c r="I1105" s="100" t="str">
        <f t="shared" si="89"/>
        <v/>
      </c>
      <c r="J1105" s="100" t="str">
        <f t="shared" si="90"/>
        <v/>
      </c>
      <c r="K1105" s="125"/>
    </row>
    <row r="1106" spans="2:11" ht="24.75">
      <c r="B1106" s="8">
        <v>42004</v>
      </c>
      <c r="C1106" s="46" t="s">
        <v>174</v>
      </c>
      <c r="D1106" s="10" t="s">
        <v>181</v>
      </c>
      <c r="E1106" s="16" t="s">
        <v>176</v>
      </c>
      <c r="F1106" s="57">
        <v>2111</v>
      </c>
      <c r="G1106" s="29">
        <v>1156738</v>
      </c>
      <c r="H1106" s="8">
        <v>42004</v>
      </c>
      <c r="I1106" s="100">
        <f t="shared" si="89"/>
        <v>0</v>
      </c>
      <c r="J1106" s="100">
        <f t="shared" si="90"/>
        <v>1156738</v>
      </c>
      <c r="K1106" s="125" t="str">
        <f t="shared" ref="K1106:K1152" si="91">IF(J1106&gt;0,"ATRASADO","")</f>
        <v>ATRASADO</v>
      </c>
    </row>
    <row r="1107" spans="2:11">
      <c r="B1107" s="8">
        <v>42369</v>
      </c>
      <c r="C1107" s="46" t="s">
        <v>174</v>
      </c>
      <c r="D1107" s="10" t="s">
        <v>181</v>
      </c>
      <c r="E1107" s="16" t="s">
        <v>182</v>
      </c>
      <c r="F1107" s="57">
        <v>2111</v>
      </c>
      <c r="G1107" s="29">
        <f>565925+1175</f>
        <v>567100</v>
      </c>
      <c r="H1107" s="8">
        <v>42369</v>
      </c>
      <c r="I1107" s="100">
        <f t="shared" si="89"/>
        <v>0</v>
      </c>
      <c r="J1107" s="100">
        <f t="shared" si="90"/>
        <v>567100</v>
      </c>
      <c r="K1107" s="125" t="str">
        <f t="shared" si="91"/>
        <v>ATRASADO</v>
      </c>
    </row>
    <row r="1108" spans="2:11">
      <c r="B1108" s="8">
        <v>42400</v>
      </c>
      <c r="C1108" s="46" t="s">
        <v>183</v>
      </c>
      <c r="D1108" s="10" t="s">
        <v>181</v>
      </c>
      <c r="E1108" s="16" t="s">
        <v>454</v>
      </c>
      <c r="F1108" s="57">
        <v>2111</v>
      </c>
      <c r="G1108" s="29">
        <v>606975</v>
      </c>
      <c r="H1108" s="8">
        <v>42400</v>
      </c>
      <c r="I1108" s="100">
        <f t="shared" si="89"/>
        <v>0</v>
      </c>
      <c r="J1108" s="100">
        <f t="shared" si="90"/>
        <v>606975</v>
      </c>
      <c r="K1108" s="125" t="str">
        <f t="shared" si="91"/>
        <v>ATRASADO</v>
      </c>
    </row>
    <row r="1109" spans="2:11">
      <c r="B1109" s="8">
        <v>42766</v>
      </c>
      <c r="C1109" s="46" t="s">
        <v>124</v>
      </c>
      <c r="D1109" s="10" t="s">
        <v>181</v>
      </c>
      <c r="E1109" s="16" t="s">
        <v>184</v>
      </c>
      <c r="F1109" s="57">
        <v>2111</v>
      </c>
      <c r="G1109" s="29">
        <v>49825</v>
      </c>
      <c r="H1109" s="8">
        <v>42766</v>
      </c>
      <c r="I1109" s="100">
        <f t="shared" si="89"/>
        <v>0</v>
      </c>
      <c r="J1109" s="100">
        <f t="shared" si="90"/>
        <v>49825</v>
      </c>
      <c r="K1109" s="125" t="str">
        <f t="shared" si="91"/>
        <v>ATRASADO</v>
      </c>
    </row>
    <row r="1110" spans="2:11">
      <c r="B1110" s="8">
        <v>42794</v>
      </c>
      <c r="C1110" s="46" t="s">
        <v>125</v>
      </c>
      <c r="D1110" s="10" t="s">
        <v>181</v>
      </c>
      <c r="E1110" s="16" t="s">
        <v>185</v>
      </c>
      <c r="F1110" s="57">
        <v>2111</v>
      </c>
      <c r="G1110" s="29">
        <v>49175</v>
      </c>
      <c r="H1110" s="8">
        <v>42794</v>
      </c>
      <c r="I1110" s="100">
        <f t="shared" si="89"/>
        <v>0</v>
      </c>
      <c r="J1110" s="100">
        <f t="shared" si="90"/>
        <v>49175</v>
      </c>
      <c r="K1110" s="125" t="str">
        <f t="shared" si="91"/>
        <v>ATRASADO</v>
      </c>
    </row>
    <row r="1111" spans="2:11" s="81" customFormat="1">
      <c r="B1111" s="8">
        <v>42825</v>
      </c>
      <c r="C1111" s="46" t="s">
        <v>126</v>
      </c>
      <c r="D1111" s="10" t="s">
        <v>181</v>
      </c>
      <c r="E1111" s="16" t="s">
        <v>186</v>
      </c>
      <c r="F1111" s="57">
        <v>2111</v>
      </c>
      <c r="G1111" s="29">
        <v>48900</v>
      </c>
      <c r="H1111" s="8">
        <v>42825</v>
      </c>
      <c r="I1111" s="100">
        <f t="shared" si="89"/>
        <v>0</v>
      </c>
      <c r="J1111" s="100">
        <f t="shared" si="90"/>
        <v>48900</v>
      </c>
      <c r="K1111" s="125" t="str">
        <f t="shared" si="91"/>
        <v>ATRASADO</v>
      </c>
    </row>
    <row r="1112" spans="2:11" s="81" customFormat="1">
      <c r="B1112" s="8">
        <v>42855</v>
      </c>
      <c r="C1112" s="46" t="s">
        <v>127</v>
      </c>
      <c r="D1112" s="10" t="s">
        <v>181</v>
      </c>
      <c r="E1112" s="16" t="s">
        <v>187</v>
      </c>
      <c r="F1112" s="57">
        <v>2111</v>
      </c>
      <c r="G1112" s="29">
        <v>48600</v>
      </c>
      <c r="H1112" s="8">
        <v>42855</v>
      </c>
      <c r="I1112" s="100">
        <f t="shared" si="89"/>
        <v>0</v>
      </c>
      <c r="J1112" s="100">
        <f t="shared" si="90"/>
        <v>48600</v>
      </c>
      <c r="K1112" s="125" t="str">
        <f t="shared" si="91"/>
        <v>ATRASADO</v>
      </c>
    </row>
    <row r="1113" spans="2:11">
      <c r="B1113" s="8">
        <v>42886</v>
      </c>
      <c r="C1113" s="46" t="s">
        <v>128</v>
      </c>
      <c r="D1113" s="10" t="s">
        <v>181</v>
      </c>
      <c r="E1113" s="16" t="s">
        <v>188</v>
      </c>
      <c r="F1113" s="57">
        <v>2111</v>
      </c>
      <c r="G1113" s="29">
        <v>49075</v>
      </c>
      <c r="H1113" s="8">
        <v>42886</v>
      </c>
      <c r="I1113" s="100">
        <f t="shared" si="89"/>
        <v>0</v>
      </c>
      <c r="J1113" s="100">
        <f t="shared" si="90"/>
        <v>49075</v>
      </c>
      <c r="K1113" s="125" t="str">
        <f t="shared" si="91"/>
        <v>ATRASADO</v>
      </c>
    </row>
    <row r="1114" spans="2:11">
      <c r="B1114" s="8">
        <v>42916</v>
      </c>
      <c r="C1114" s="46" t="s">
        <v>108</v>
      </c>
      <c r="D1114" s="10" t="s">
        <v>181</v>
      </c>
      <c r="E1114" s="16" t="s">
        <v>189</v>
      </c>
      <c r="F1114" s="57">
        <v>2111</v>
      </c>
      <c r="G1114" s="29">
        <v>49050</v>
      </c>
      <c r="H1114" s="8">
        <v>42916</v>
      </c>
      <c r="I1114" s="100">
        <f t="shared" si="89"/>
        <v>0</v>
      </c>
      <c r="J1114" s="100">
        <f t="shared" si="90"/>
        <v>49050</v>
      </c>
      <c r="K1114" s="125" t="str">
        <f t="shared" si="91"/>
        <v>ATRASADO</v>
      </c>
    </row>
    <row r="1115" spans="2:11" s="79" customFormat="1">
      <c r="B1115" s="8">
        <v>42947</v>
      </c>
      <c r="C1115" s="46" t="s">
        <v>111</v>
      </c>
      <c r="D1115" s="10" t="s">
        <v>181</v>
      </c>
      <c r="E1115" s="16" t="s">
        <v>190</v>
      </c>
      <c r="F1115" s="57">
        <v>2111</v>
      </c>
      <c r="G1115" s="29">
        <v>48950</v>
      </c>
      <c r="H1115" s="8">
        <v>42947</v>
      </c>
      <c r="I1115" s="100">
        <f t="shared" si="89"/>
        <v>0</v>
      </c>
      <c r="J1115" s="100">
        <f t="shared" si="90"/>
        <v>48950</v>
      </c>
      <c r="K1115" s="125" t="str">
        <f t="shared" si="91"/>
        <v>ATRASADO</v>
      </c>
    </row>
    <row r="1116" spans="2:11" s="79" customFormat="1">
      <c r="B1116" s="8">
        <v>42978</v>
      </c>
      <c r="C1116" s="46" t="s">
        <v>112</v>
      </c>
      <c r="D1116" s="10" t="s">
        <v>181</v>
      </c>
      <c r="E1116" s="16" t="s">
        <v>191</v>
      </c>
      <c r="F1116" s="57">
        <v>2111</v>
      </c>
      <c r="G1116" s="29">
        <v>48825</v>
      </c>
      <c r="H1116" s="8">
        <v>42978</v>
      </c>
      <c r="I1116" s="100">
        <f t="shared" si="89"/>
        <v>0</v>
      </c>
      <c r="J1116" s="100">
        <f t="shared" si="90"/>
        <v>48825</v>
      </c>
      <c r="K1116" s="125" t="str">
        <f t="shared" si="91"/>
        <v>ATRASADO</v>
      </c>
    </row>
    <row r="1117" spans="2:11">
      <c r="B1117" s="8">
        <v>43008</v>
      </c>
      <c r="C1117" s="46" t="s">
        <v>457</v>
      </c>
      <c r="D1117" s="10" t="s">
        <v>181</v>
      </c>
      <c r="E1117" s="16" t="s">
        <v>458</v>
      </c>
      <c r="F1117" s="57">
        <v>2111</v>
      </c>
      <c r="G1117" s="29">
        <v>48550</v>
      </c>
      <c r="H1117" s="8">
        <v>43008</v>
      </c>
      <c r="I1117" s="100">
        <f t="shared" si="89"/>
        <v>0</v>
      </c>
      <c r="J1117" s="100">
        <f t="shared" si="90"/>
        <v>48550</v>
      </c>
      <c r="K1117" s="125" t="str">
        <f t="shared" si="91"/>
        <v>ATRASADO</v>
      </c>
    </row>
    <row r="1118" spans="2:11" s="69" customFormat="1">
      <c r="B1118" s="8">
        <v>43039</v>
      </c>
      <c r="C1118" s="46" t="s">
        <v>463</v>
      </c>
      <c r="D1118" s="10" t="s">
        <v>181</v>
      </c>
      <c r="E1118" s="16" t="s">
        <v>464</v>
      </c>
      <c r="F1118" s="57">
        <v>2111</v>
      </c>
      <c r="G1118" s="29">
        <v>48350</v>
      </c>
      <c r="H1118" s="8">
        <v>43039</v>
      </c>
      <c r="I1118" s="100">
        <f t="shared" si="89"/>
        <v>0</v>
      </c>
      <c r="J1118" s="100">
        <f t="shared" si="90"/>
        <v>48350</v>
      </c>
      <c r="K1118" s="125" t="str">
        <f t="shared" si="91"/>
        <v>ATRASADO</v>
      </c>
    </row>
    <row r="1119" spans="2:11" s="79" customFormat="1">
      <c r="B1119" s="8">
        <v>43069</v>
      </c>
      <c r="C1119" s="46" t="s">
        <v>468</v>
      </c>
      <c r="D1119" s="10" t="s">
        <v>181</v>
      </c>
      <c r="E1119" s="16" t="s">
        <v>470</v>
      </c>
      <c r="F1119" s="57">
        <v>2111</v>
      </c>
      <c r="G1119" s="29">
        <v>48350</v>
      </c>
      <c r="H1119" s="8">
        <v>43069</v>
      </c>
      <c r="I1119" s="100">
        <f t="shared" si="89"/>
        <v>0</v>
      </c>
      <c r="J1119" s="100">
        <f t="shared" si="90"/>
        <v>48350</v>
      </c>
      <c r="K1119" s="125" t="str">
        <f t="shared" si="91"/>
        <v>ATRASADO</v>
      </c>
    </row>
    <row r="1120" spans="2:11" s="79" customFormat="1">
      <c r="B1120" s="8">
        <v>43100</v>
      </c>
      <c r="C1120" s="46" t="s">
        <v>469</v>
      </c>
      <c r="D1120" s="10" t="s">
        <v>181</v>
      </c>
      <c r="E1120" s="16" t="s">
        <v>471</v>
      </c>
      <c r="F1120" s="57">
        <v>2111</v>
      </c>
      <c r="G1120" s="29">
        <v>48150</v>
      </c>
      <c r="H1120" s="8">
        <v>43100</v>
      </c>
      <c r="I1120" s="100">
        <f t="shared" si="89"/>
        <v>0</v>
      </c>
      <c r="J1120" s="100">
        <f t="shared" si="90"/>
        <v>48150</v>
      </c>
      <c r="K1120" s="125" t="str">
        <f t="shared" si="91"/>
        <v>ATRASADO</v>
      </c>
    </row>
    <row r="1121" spans="2:11" s="78" customFormat="1">
      <c r="B1121" s="8">
        <v>43131</v>
      </c>
      <c r="C1121" s="46" t="s">
        <v>553</v>
      </c>
      <c r="D1121" s="10" t="s">
        <v>181</v>
      </c>
      <c r="E1121" s="16" t="s">
        <v>554</v>
      </c>
      <c r="F1121" s="57">
        <v>2111</v>
      </c>
      <c r="G1121" s="29">
        <v>50600</v>
      </c>
      <c r="H1121" s="8">
        <v>43131</v>
      </c>
      <c r="I1121" s="100">
        <f t="shared" si="89"/>
        <v>0</v>
      </c>
      <c r="J1121" s="100">
        <f t="shared" si="90"/>
        <v>50600</v>
      </c>
      <c r="K1121" s="125" t="str">
        <f t="shared" si="91"/>
        <v>ATRASADO</v>
      </c>
    </row>
    <row r="1122" spans="2:11" s="81" customFormat="1">
      <c r="B1122" s="8">
        <v>43159</v>
      </c>
      <c r="C1122" s="46" t="s">
        <v>556</v>
      </c>
      <c r="D1122" s="10" t="s">
        <v>181</v>
      </c>
      <c r="E1122" s="16" t="s">
        <v>562</v>
      </c>
      <c r="F1122" s="57">
        <v>2111</v>
      </c>
      <c r="G1122" s="29">
        <v>50700</v>
      </c>
      <c r="H1122" s="8">
        <v>43159</v>
      </c>
      <c r="I1122" s="100">
        <f t="shared" si="89"/>
        <v>0</v>
      </c>
      <c r="J1122" s="100">
        <f t="shared" si="90"/>
        <v>50700</v>
      </c>
      <c r="K1122" s="125" t="str">
        <f t="shared" si="91"/>
        <v>ATRASADO</v>
      </c>
    </row>
    <row r="1123" spans="2:11" s="78" customFormat="1">
      <c r="B1123" s="8">
        <v>43190</v>
      </c>
      <c r="C1123" s="46" t="s">
        <v>559</v>
      </c>
      <c r="D1123" s="10" t="s">
        <v>181</v>
      </c>
      <c r="E1123" s="16" t="s">
        <v>563</v>
      </c>
      <c r="F1123" s="57">
        <v>2111</v>
      </c>
      <c r="G1123" s="29">
        <v>52625</v>
      </c>
      <c r="H1123" s="8">
        <v>43190</v>
      </c>
      <c r="I1123" s="100">
        <f t="shared" si="89"/>
        <v>0</v>
      </c>
      <c r="J1123" s="100">
        <f t="shared" si="90"/>
        <v>52625</v>
      </c>
      <c r="K1123" s="125" t="str">
        <f t="shared" si="91"/>
        <v>ATRASADO</v>
      </c>
    </row>
    <row r="1124" spans="2:11" s="74" customFormat="1">
      <c r="B1124" s="8">
        <v>43220</v>
      </c>
      <c r="C1124" s="46" t="s">
        <v>561</v>
      </c>
      <c r="D1124" s="10" t="s">
        <v>181</v>
      </c>
      <c r="E1124" s="16" t="s">
        <v>564</v>
      </c>
      <c r="F1124" s="57">
        <v>2111</v>
      </c>
      <c r="G1124" s="29">
        <v>52975</v>
      </c>
      <c r="H1124" s="8">
        <v>43220</v>
      </c>
      <c r="I1124" s="100">
        <f t="shared" si="89"/>
        <v>0</v>
      </c>
      <c r="J1124" s="100">
        <f t="shared" si="90"/>
        <v>52975</v>
      </c>
      <c r="K1124" s="125" t="str">
        <f t="shared" si="91"/>
        <v>ATRASADO</v>
      </c>
    </row>
    <row r="1125" spans="2:11" s="81" customFormat="1">
      <c r="B1125" s="8">
        <v>43251</v>
      </c>
      <c r="C1125" s="46" t="s">
        <v>569</v>
      </c>
      <c r="D1125" s="10" t="s">
        <v>181</v>
      </c>
      <c r="E1125" s="16" t="s">
        <v>570</v>
      </c>
      <c r="F1125" s="57">
        <v>2111</v>
      </c>
      <c r="G1125" s="29">
        <v>52900</v>
      </c>
      <c r="H1125" s="8">
        <v>43251</v>
      </c>
      <c r="I1125" s="100">
        <f t="shared" si="89"/>
        <v>0</v>
      </c>
      <c r="J1125" s="100">
        <f t="shared" si="90"/>
        <v>52900</v>
      </c>
      <c r="K1125" s="125" t="str">
        <f t="shared" si="91"/>
        <v>ATRASADO</v>
      </c>
    </row>
    <row r="1126" spans="2:11" s="60" customFormat="1">
      <c r="B1126" s="8">
        <v>43281</v>
      </c>
      <c r="C1126" s="46" t="s">
        <v>576</v>
      </c>
      <c r="D1126" s="10" t="s">
        <v>181</v>
      </c>
      <c r="E1126" s="16" t="s">
        <v>578</v>
      </c>
      <c r="F1126" s="57">
        <v>2111</v>
      </c>
      <c r="G1126" s="29">
        <v>53775</v>
      </c>
      <c r="H1126" s="8">
        <v>43281</v>
      </c>
      <c r="I1126" s="100">
        <f t="shared" si="89"/>
        <v>0</v>
      </c>
      <c r="J1126" s="100">
        <f t="shared" si="90"/>
        <v>53775</v>
      </c>
      <c r="K1126" s="125" t="str">
        <f t="shared" si="91"/>
        <v>ATRASADO</v>
      </c>
    </row>
    <row r="1127" spans="2:11" s="65" customFormat="1">
      <c r="B1127" s="8">
        <v>43311</v>
      </c>
      <c r="C1127" s="46" t="s">
        <v>583</v>
      </c>
      <c r="D1127" s="10" t="s">
        <v>181</v>
      </c>
      <c r="E1127" s="16" t="s">
        <v>584</v>
      </c>
      <c r="F1127" s="57">
        <v>2111</v>
      </c>
      <c r="G1127" s="29">
        <v>53700</v>
      </c>
      <c r="H1127" s="8">
        <v>43311</v>
      </c>
      <c r="I1127" s="100">
        <f t="shared" ref="I1127:I1154" si="92">IF(G1127&gt;0,0,"")</f>
        <v>0</v>
      </c>
      <c r="J1127" s="100">
        <f t="shared" ref="J1127:J1154" si="93">IF(I1127=0,G1127,"")</f>
        <v>53700</v>
      </c>
      <c r="K1127" s="125" t="str">
        <f t="shared" si="91"/>
        <v>ATRASADO</v>
      </c>
    </row>
    <row r="1128" spans="2:11" s="78" customFormat="1">
      <c r="B1128" s="8">
        <v>43343</v>
      </c>
      <c r="C1128" s="46" t="s">
        <v>599</v>
      </c>
      <c r="D1128" s="10" t="s">
        <v>181</v>
      </c>
      <c r="E1128" s="16" t="s">
        <v>600</v>
      </c>
      <c r="F1128" s="57">
        <v>2111</v>
      </c>
      <c r="G1128" s="29">
        <v>53650</v>
      </c>
      <c r="H1128" s="8">
        <v>43343</v>
      </c>
      <c r="I1128" s="100">
        <f t="shared" si="92"/>
        <v>0</v>
      </c>
      <c r="J1128" s="100">
        <f t="shared" si="93"/>
        <v>53650</v>
      </c>
      <c r="K1128" s="125" t="str">
        <f t="shared" si="91"/>
        <v>ATRASADO</v>
      </c>
    </row>
    <row r="1129" spans="2:11" s="78" customFormat="1">
      <c r="B1129" s="8">
        <v>43373</v>
      </c>
      <c r="C1129" s="46" t="s">
        <v>605</v>
      </c>
      <c r="D1129" s="10" t="s">
        <v>181</v>
      </c>
      <c r="E1129" s="16" t="s">
        <v>606</v>
      </c>
      <c r="F1129" s="57">
        <v>2111</v>
      </c>
      <c r="G1129" s="29">
        <v>54525</v>
      </c>
      <c r="H1129" s="8">
        <v>43373</v>
      </c>
      <c r="I1129" s="100">
        <f t="shared" si="92"/>
        <v>0</v>
      </c>
      <c r="J1129" s="100">
        <f t="shared" si="93"/>
        <v>54525</v>
      </c>
      <c r="K1129" s="125" t="str">
        <f t="shared" si="91"/>
        <v>ATRASADO</v>
      </c>
    </row>
    <row r="1130" spans="2:11">
      <c r="B1130" s="8">
        <v>43404</v>
      </c>
      <c r="C1130" s="46" t="s">
        <v>614</v>
      </c>
      <c r="D1130" s="10" t="s">
        <v>181</v>
      </c>
      <c r="E1130" s="16" t="s">
        <v>615</v>
      </c>
      <c r="F1130" s="57">
        <v>2111</v>
      </c>
      <c r="G1130" s="29">
        <v>54275</v>
      </c>
      <c r="H1130" s="8">
        <v>43404</v>
      </c>
      <c r="I1130" s="100">
        <f t="shared" si="92"/>
        <v>0</v>
      </c>
      <c r="J1130" s="100">
        <f t="shared" si="93"/>
        <v>54275</v>
      </c>
      <c r="K1130" s="125" t="str">
        <f t="shared" si="91"/>
        <v>ATRASADO</v>
      </c>
    </row>
    <row r="1131" spans="2:11">
      <c r="B1131" s="8">
        <v>43434</v>
      </c>
      <c r="C1131" s="46" t="s">
        <v>620</v>
      </c>
      <c r="D1131" s="10" t="s">
        <v>181</v>
      </c>
      <c r="E1131" s="16" t="s">
        <v>621</v>
      </c>
      <c r="F1131" s="57">
        <v>2111</v>
      </c>
      <c r="G1131" s="29">
        <v>54275</v>
      </c>
      <c r="H1131" s="8">
        <v>43404</v>
      </c>
      <c r="I1131" s="100">
        <f t="shared" si="92"/>
        <v>0</v>
      </c>
      <c r="J1131" s="100">
        <f t="shared" si="93"/>
        <v>54275</v>
      </c>
      <c r="K1131" s="125" t="str">
        <f t="shared" si="91"/>
        <v>ATRASADO</v>
      </c>
    </row>
    <row r="1132" spans="2:11">
      <c r="B1132" s="8">
        <v>43465</v>
      </c>
      <c r="C1132" s="46" t="s">
        <v>630</v>
      </c>
      <c r="D1132" s="10" t="s">
        <v>181</v>
      </c>
      <c r="E1132" s="16" t="s">
        <v>631</v>
      </c>
      <c r="F1132" s="57">
        <v>2111</v>
      </c>
      <c r="G1132" s="29">
        <v>54350</v>
      </c>
      <c r="H1132" s="8">
        <v>43465</v>
      </c>
      <c r="I1132" s="100">
        <f t="shared" si="92"/>
        <v>0</v>
      </c>
      <c r="J1132" s="100">
        <f t="shared" si="93"/>
        <v>54350</v>
      </c>
      <c r="K1132" s="125" t="str">
        <f t="shared" si="91"/>
        <v>ATRASADO</v>
      </c>
    </row>
    <row r="1133" spans="2:11">
      <c r="B1133" s="8">
        <v>43496</v>
      </c>
      <c r="C1133" s="46" t="s">
        <v>633</v>
      </c>
      <c r="D1133" s="10" t="s">
        <v>181</v>
      </c>
      <c r="E1133" s="16" t="s">
        <v>635</v>
      </c>
      <c r="F1133" s="57">
        <v>2111</v>
      </c>
      <c r="G1133" s="29">
        <v>54275</v>
      </c>
      <c r="H1133" s="8">
        <v>43496</v>
      </c>
      <c r="I1133" s="100">
        <f t="shared" si="92"/>
        <v>0</v>
      </c>
      <c r="J1133" s="100">
        <f t="shared" si="93"/>
        <v>54275</v>
      </c>
      <c r="K1133" s="125" t="str">
        <f t="shared" si="91"/>
        <v>ATRASADO</v>
      </c>
    </row>
    <row r="1134" spans="2:11">
      <c r="B1134" s="8">
        <v>43521</v>
      </c>
      <c r="C1134" s="46" t="s">
        <v>641</v>
      </c>
      <c r="D1134" s="10" t="s">
        <v>181</v>
      </c>
      <c r="E1134" s="16" t="s">
        <v>643</v>
      </c>
      <c r="F1134" s="57">
        <v>2111</v>
      </c>
      <c r="G1134" s="29">
        <v>54225</v>
      </c>
      <c r="H1134" s="8">
        <v>43521</v>
      </c>
      <c r="I1134" s="100">
        <f t="shared" si="92"/>
        <v>0</v>
      </c>
      <c r="J1134" s="100">
        <f t="shared" si="93"/>
        <v>54225</v>
      </c>
      <c r="K1134" s="125" t="str">
        <f t="shared" si="91"/>
        <v>ATRASADO</v>
      </c>
    </row>
    <row r="1135" spans="2:11">
      <c r="B1135" s="8">
        <v>43549</v>
      </c>
      <c r="C1135" s="46" t="s">
        <v>649</v>
      </c>
      <c r="D1135" s="10" t="s">
        <v>181</v>
      </c>
      <c r="E1135" s="16" t="s">
        <v>650</v>
      </c>
      <c r="F1135" s="57">
        <v>2111</v>
      </c>
      <c r="G1135" s="29">
        <v>54050</v>
      </c>
      <c r="H1135" s="8">
        <v>43549</v>
      </c>
      <c r="I1135" s="100">
        <f t="shared" si="92"/>
        <v>0</v>
      </c>
      <c r="J1135" s="100">
        <f t="shared" si="93"/>
        <v>54050</v>
      </c>
      <c r="K1135" s="125" t="str">
        <f t="shared" si="91"/>
        <v>ATRASADO</v>
      </c>
    </row>
    <row r="1136" spans="2:11">
      <c r="B1136" s="8">
        <v>43580</v>
      </c>
      <c r="C1136" s="46" t="s">
        <v>657</v>
      </c>
      <c r="D1136" s="10" t="s">
        <v>181</v>
      </c>
      <c r="E1136" s="16" t="s">
        <v>658</v>
      </c>
      <c r="F1136" s="57">
        <v>2111</v>
      </c>
      <c r="G1136" s="29">
        <v>54450</v>
      </c>
      <c r="H1136" s="8">
        <v>43580</v>
      </c>
      <c r="I1136" s="100">
        <f t="shared" si="92"/>
        <v>0</v>
      </c>
      <c r="J1136" s="100">
        <f t="shared" si="93"/>
        <v>54450</v>
      </c>
      <c r="K1136" s="125" t="str">
        <f t="shared" si="91"/>
        <v>ATRASADO</v>
      </c>
    </row>
    <row r="1137" spans="2:11" s="87" customFormat="1">
      <c r="B1137" s="8">
        <v>43610</v>
      </c>
      <c r="C1137" s="46" t="s">
        <v>665</v>
      </c>
      <c r="D1137" s="10" t="s">
        <v>181</v>
      </c>
      <c r="E1137" s="16" t="s">
        <v>667</v>
      </c>
      <c r="F1137" s="57">
        <v>2111</v>
      </c>
      <c r="G1137" s="29">
        <v>54325</v>
      </c>
      <c r="H1137" s="8">
        <v>43610</v>
      </c>
      <c r="I1137" s="100">
        <f t="shared" si="92"/>
        <v>0</v>
      </c>
      <c r="J1137" s="100">
        <f t="shared" si="93"/>
        <v>54325</v>
      </c>
      <c r="K1137" s="125" t="str">
        <f t="shared" si="91"/>
        <v>ATRASADO</v>
      </c>
    </row>
    <row r="1138" spans="2:11" s="87" customFormat="1">
      <c r="B1138" s="8">
        <v>43641</v>
      </c>
      <c r="C1138" s="46" t="s">
        <v>676</v>
      </c>
      <c r="D1138" s="10" t="s">
        <v>181</v>
      </c>
      <c r="E1138" s="16" t="s">
        <v>678</v>
      </c>
      <c r="F1138" s="57">
        <v>2111</v>
      </c>
      <c r="G1138" s="29">
        <v>54250</v>
      </c>
      <c r="H1138" s="8">
        <v>43641</v>
      </c>
      <c r="I1138" s="100">
        <f t="shared" si="92"/>
        <v>0</v>
      </c>
      <c r="J1138" s="100">
        <f t="shared" si="93"/>
        <v>54250</v>
      </c>
      <c r="K1138" s="125" t="str">
        <f t="shared" si="91"/>
        <v>ATRASADO</v>
      </c>
    </row>
    <row r="1139" spans="2:11" s="88" customFormat="1">
      <c r="B1139" s="8">
        <v>43677</v>
      </c>
      <c r="C1139" s="46" t="s">
        <v>686</v>
      </c>
      <c r="D1139" s="10" t="s">
        <v>181</v>
      </c>
      <c r="E1139" s="16" t="s">
        <v>690</v>
      </c>
      <c r="F1139" s="57">
        <v>2111</v>
      </c>
      <c r="G1139" s="29">
        <v>54700</v>
      </c>
      <c r="H1139" s="8">
        <v>43671</v>
      </c>
      <c r="I1139" s="100">
        <f t="shared" si="92"/>
        <v>0</v>
      </c>
      <c r="J1139" s="100">
        <f t="shared" si="93"/>
        <v>54700</v>
      </c>
      <c r="K1139" s="125" t="str">
        <f t="shared" si="91"/>
        <v>ATRASADO</v>
      </c>
    </row>
    <row r="1140" spans="2:11" s="89" customFormat="1">
      <c r="B1140" s="8">
        <v>43702</v>
      </c>
      <c r="C1140" s="46" t="s">
        <v>689</v>
      </c>
      <c r="D1140" s="10" t="s">
        <v>181</v>
      </c>
      <c r="E1140" s="16" t="s">
        <v>691</v>
      </c>
      <c r="F1140" s="57">
        <v>2111</v>
      </c>
      <c r="G1140" s="29">
        <v>55250</v>
      </c>
      <c r="H1140" s="8">
        <v>43708</v>
      </c>
      <c r="I1140" s="100">
        <f t="shared" si="92"/>
        <v>0</v>
      </c>
      <c r="J1140" s="100">
        <f t="shared" si="93"/>
        <v>55250</v>
      </c>
      <c r="K1140" s="125" t="str">
        <f t="shared" si="91"/>
        <v>ATRASADO</v>
      </c>
    </row>
    <row r="1141" spans="2:11" s="90" customFormat="1">
      <c r="B1141" s="8">
        <v>43733</v>
      </c>
      <c r="C1141" s="46" t="s">
        <v>696</v>
      </c>
      <c r="D1141" s="10" t="s">
        <v>181</v>
      </c>
      <c r="E1141" s="16" t="s">
        <v>697</v>
      </c>
      <c r="F1141" s="57">
        <v>2111</v>
      </c>
      <c r="G1141" s="29">
        <v>55525</v>
      </c>
      <c r="H1141" s="8">
        <v>43708</v>
      </c>
      <c r="I1141" s="100">
        <f t="shared" si="92"/>
        <v>0</v>
      </c>
      <c r="J1141" s="100">
        <f t="shared" si="93"/>
        <v>55525</v>
      </c>
      <c r="K1141" s="125" t="str">
        <f t="shared" si="91"/>
        <v>ATRASADO</v>
      </c>
    </row>
    <row r="1142" spans="2:11" s="90" customFormat="1">
      <c r="B1142" s="8">
        <v>43763</v>
      </c>
      <c r="C1142" s="46" t="s">
        <v>703</v>
      </c>
      <c r="D1142" s="10" t="s">
        <v>181</v>
      </c>
      <c r="E1142" s="16" t="s">
        <v>711</v>
      </c>
      <c r="F1142" s="57">
        <v>2111</v>
      </c>
      <c r="G1142" s="29">
        <v>50625</v>
      </c>
      <c r="H1142" s="8">
        <v>43763</v>
      </c>
      <c r="I1142" s="100">
        <f t="shared" si="92"/>
        <v>0</v>
      </c>
      <c r="J1142" s="100">
        <f t="shared" si="93"/>
        <v>50625</v>
      </c>
      <c r="K1142" s="125" t="str">
        <f t="shared" si="91"/>
        <v>ATRASADO</v>
      </c>
    </row>
    <row r="1143" spans="2:11" s="90" customFormat="1">
      <c r="B1143" s="8">
        <v>43794</v>
      </c>
      <c r="C1143" s="46" t="s">
        <v>709</v>
      </c>
      <c r="D1143" s="10" t="s">
        <v>181</v>
      </c>
      <c r="E1143" s="16" t="s">
        <v>712</v>
      </c>
      <c r="F1143" s="57">
        <v>2111</v>
      </c>
      <c r="G1143" s="29">
        <v>52625</v>
      </c>
      <c r="H1143" s="8">
        <v>43794</v>
      </c>
      <c r="I1143" s="100">
        <f t="shared" si="92"/>
        <v>0</v>
      </c>
      <c r="J1143" s="100">
        <f t="shared" si="93"/>
        <v>52625</v>
      </c>
      <c r="K1143" s="125" t="str">
        <f t="shared" si="91"/>
        <v>ATRASADO</v>
      </c>
    </row>
    <row r="1144" spans="2:11" s="90" customFormat="1">
      <c r="B1144" s="8">
        <v>43824</v>
      </c>
      <c r="C1144" s="46" t="s">
        <v>715</v>
      </c>
      <c r="D1144" s="10" t="s">
        <v>181</v>
      </c>
      <c r="E1144" s="16" t="s">
        <v>716</v>
      </c>
      <c r="F1144" s="57">
        <v>2111</v>
      </c>
      <c r="G1144" s="29">
        <v>54150</v>
      </c>
      <c r="H1144" s="8">
        <v>43824</v>
      </c>
      <c r="I1144" s="100">
        <f t="shared" si="92"/>
        <v>0</v>
      </c>
      <c r="J1144" s="100">
        <f t="shared" si="93"/>
        <v>54150</v>
      </c>
      <c r="K1144" s="125" t="str">
        <f t="shared" si="91"/>
        <v>ATRASADO</v>
      </c>
    </row>
    <row r="1145" spans="2:11" s="92" customFormat="1">
      <c r="B1145" s="8">
        <v>43855</v>
      </c>
      <c r="C1145" s="46" t="s">
        <v>725</v>
      </c>
      <c r="D1145" s="10" t="s">
        <v>181</v>
      </c>
      <c r="E1145" s="16" t="s">
        <v>727</v>
      </c>
      <c r="F1145" s="57">
        <v>2111</v>
      </c>
      <c r="G1145" s="29">
        <v>54675</v>
      </c>
      <c r="H1145" s="8">
        <v>43855</v>
      </c>
      <c r="I1145" s="100">
        <f t="shared" si="92"/>
        <v>0</v>
      </c>
      <c r="J1145" s="100">
        <f t="shared" si="93"/>
        <v>54675</v>
      </c>
      <c r="K1145" s="125" t="str">
        <f t="shared" si="91"/>
        <v>ATRASADO</v>
      </c>
    </row>
    <row r="1146" spans="2:11" s="92" customFormat="1">
      <c r="B1146" s="8">
        <v>43886</v>
      </c>
      <c r="C1146" s="46" t="s">
        <v>730</v>
      </c>
      <c r="D1146" s="10" t="s">
        <v>181</v>
      </c>
      <c r="E1146" s="16" t="s">
        <v>731</v>
      </c>
      <c r="F1146" s="57">
        <v>2111</v>
      </c>
      <c r="G1146" s="29">
        <v>54275</v>
      </c>
      <c r="H1146" s="8">
        <v>43886</v>
      </c>
      <c r="I1146" s="100">
        <f t="shared" si="92"/>
        <v>0</v>
      </c>
      <c r="J1146" s="100">
        <f t="shared" si="93"/>
        <v>54275</v>
      </c>
      <c r="K1146" s="125" t="str">
        <f t="shared" si="91"/>
        <v>ATRASADO</v>
      </c>
    </row>
    <row r="1147" spans="2:11" s="92" customFormat="1">
      <c r="B1147" s="8" t="s">
        <v>736</v>
      </c>
      <c r="C1147" s="46" t="s">
        <v>734</v>
      </c>
      <c r="D1147" s="10" t="s">
        <v>181</v>
      </c>
      <c r="E1147" s="16" t="s">
        <v>737</v>
      </c>
      <c r="F1147" s="57">
        <v>2111</v>
      </c>
      <c r="G1147" s="29">
        <v>54075</v>
      </c>
      <c r="H1147" s="8" t="s">
        <v>736</v>
      </c>
      <c r="I1147" s="100">
        <f t="shared" si="92"/>
        <v>0</v>
      </c>
      <c r="J1147" s="100">
        <f t="shared" si="93"/>
        <v>54075</v>
      </c>
      <c r="K1147" s="125" t="str">
        <f t="shared" si="91"/>
        <v>ATRASADO</v>
      </c>
    </row>
    <row r="1148" spans="2:11" s="92" customFormat="1">
      <c r="B1148" s="8" t="s">
        <v>740</v>
      </c>
      <c r="C1148" s="46" t="s">
        <v>741</v>
      </c>
      <c r="D1148" s="10" t="s">
        <v>181</v>
      </c>
      <c r="E1148" s="16" t="s">
        <v>742</v>
      </c>
      <c r="F1148" s="57">
        <v>2111</v>
      </c>
      <c r="G1148" s="29">
        <v>54725</v>
      </c>
      <c r="H1148" s="8" t="s">
        <v>740</v>
      </c>
      <c r="I1148" s="100">
        <f t="shared" si="92"/>
        <v>0</v>
      </c>
      <c r="J1148" s="100">
        <f t="shared" si="93"/>
        <v>54725</v>
      </c>
      <c r="K1148" s="125" t="str">
        <f t="shared" si="91"/>
        <v>ATRASADO</v>
      </c>
    </row>
    <row r="1149" spans="2:11" s="92" customFormat="1">
      <c r="B1149" s="8">
        <v>43976</v>
      </c>
      <c r="C1149" s="46" t="s">
        <v>744</v>
      </c>
      <c r="D1149" s="10" t="s">
        <v>181</v>
      </c>
      <c r="E1149" s="16" t="s">
        <v>745</v>
      </c>
      <c r="F1149" s="57">
        <v>2111</v>
      </c>
      <c r="G1149" s="29">
        <v>54825</v>
      </c>
      <c r="H1149" s="8">
        <v>43976</v>
      </c>
      <c r="I1149" s="100">
        <f t="shared" si="92"/>
        <v>0</v>
      </c>
      <c r="J1149" s="100">
        <f t="shared" si="93"/>
        <v>54825</v>
      </c>
      <c r="K1149" s="125" t="str">
        <f t="shared" si="91"/>
        <v>ATRASADO</v>
      </c>
    </row>
    <row r="1150" spans="2:11" s="92" customFormat="1">
      <c r="B1150" s="8">
        <v>44007</v>
      </c>
      <c r="C1150" s="46" t="s">
        <v>746</v>
      </c>
      <c r="D1150" s="10" t="s">
        <v>181</v>
      </c>
      <c r="E1150" s="16" t="s">
        <v>748</v>
      </c>
      <c r="F1150" s="57">
        <v>2111</v>
      </c>
      <c r="G1150" s="29">
        <f>54950-1125</f>
        <v>53825</v>
      </c>
      <c r="H1150" s="8">
        <v>44007</v>
      </c>
      <c r="I1150" s="100">
        <f t="shared" si="92"/>
        <v>0</v>
      </c>
      <c r="J1150" s="100">
        <f t="shared" si="93"/>
        <v>53825</v>
      </c>
      <c r="K1150" s="125" t="str">
        <f t="shared" si="91"/>
        <v>ATRASADO</v>
      </c>
    </row>
    <row r="1151" spans="2:11" s="93" customFormat="1">
      <c r="B1151" s="8">
        <v>44037</v>
      </c>
      <c r="C1151" s="46" t="s">
        <v>749</v>
      </c>
      <c r="D1151" s="10" t="s">
        <v>181</v>
      </c>
      <c r="E1151" s="16" t="s">
        <v>753</v>
      </c>
      <c r="F1151" s="57">
        <v>2111</v>
      </c>
      <c r="G1151" s="29">
        <v>43975</v>
      </c>
      <c r="H1151" s="8">
        <v>44037</v>
      </c>
      <c r="I1151" s="100">
        <f t="shared" si="92"/>
        <v>0</v>
      </c>
      <c r="J1151" s="100">
        <f t="shared" si="93"/>
        <v>43975</v>
      </c>
      <c r="K1151" s="125" t="str">
        <f t="shared" si="91"/>
        <v>ATRASADO</v>
      </c>
    </row>
    <row r="1152" spans="2:11" s="137" customFormat="1">
      <c r="B1152" s="8">
        <v>44773</v>
      </c>
      <c r="C1152" s="46" t="s">
        <v>859</v>
      </c>
      <c r="D1152" s="10" t="s">
        <v>181</v>
      </c>
      <c r="E1152" s="16" t="s">
        <v>860</v>
      </c>
      <c r="F1152" s="57">
        <v>2111</v>
      </c>
      <c r="G1152" s="29">
        <v>61900</v>
      </c>
      <c r="H1152" s="8">
        <v>44783</v>
      </c>
      <c r="I1152" s="100">
        <f t="shared" si="92"/>
        <v>0</v>
      </c>
      <c r="J1152" s="100">
        <f t="shared" si="93"/>
        <v>61900</v>
      </c>
      <c r="K1152" s="125" t="str">
        <f t="shared" si="91"/>
        <v>ATRASADO</v>
      </c>
    </row>
    <row r="1153" spans="2:11" s="164" customFormat="1">
      <c r="B1153" s="8" t="s">
        <v>1142</v>
      </c>
      <c r="C1153" s="46" t="s">
        <v>1238</v>
      </c>
      <c r="D1153" s="10" t="s">
        <v>181</v>
      </c>
      <c r="E1153" s="16" t="s">
        <v>1239</v>
      </c>
      <c r="F1153" s="57">
        <v>2111</v>
      </c>
      <c r="G1153" s="29">
        <v>65000</v>
      </c>
      <c r="H1153" s="8">
        <v>45202</v>
      </c>
      <c r="I1153" s="100">
        <f t="shared" si="92"/>
        <v>0</v>
      </c>
      <c r="J1153" s="100">
        <f t="shared" si="93"/>
        <v>65000</v>
      </c>
      <c r="K1153" s="125" t="s">
        <v>806</v>
      </c>
    </row>
    <row r="1154" spans="2:11">
      <c r="B1154" s="8">
        <v>41137</v>
      </c>
      <c r="C1154" s="46" t="s">
        <v>422</v>
      </c>
      <c r="D1154" s="10" t="s">
        <v>181</v>
      </c>
      <c r="E1154" s="16" t="s">
        <v>423</v>
      </c>
      <c r="F1154" s="57">
        <v>2111</v>
      </c>
      <c r="G1154" s="29">
        <v>2347907.36</v>
      </c>
      <c r="H1154" s="8">
        <v>41137</v>
      </c>
      <c r="I1154" s="100">
        <f t="shared" si="92"/>
        <v>0</v>
      </c>
      <c r="J1154" s="100">
        <f t="shared" si="93"/>
        <v>2347907.36</v>
      </c>
      <c r="K1154" s="125" t="str">
        <f>IF(J1154&gt;0,"ATRASADO","")</f>
        <v>ATRASADO</v>
      </c>
    </row>
    <row r="1155" spans="2:11" s="168" customFormat="1">
      <c r="B1155" s="8"/>
      <c r="C1155" s="46"/>
      <c r="D1155" s="10"/>
      <c r="E1155" s="16"/>
      <c r="F1155" s="57"/>
      <c r="G1155" s="29"/>
      <c r="H1155" s="8"/>
      <c r="I1155" s="100"/>
      <c r="J1155" s="100"/>
      <c r="K1155" s="125"/>
    </row>
    <row r="1156" spans="2:11" s="168" customFormat="1">
      <c r="B1156" s="8">
        <v>44958</v>
      </c>
      <c r="C1156" s="46" t="s">
        <v>1214</v>
      </c>
      <c r="D1156" s="10" t="s">
        <v>1213</v>
      </c>
      <c r="E1156" s="16" t="s">
        <v>1191</v>
      </c>
      <c r="F1156" s="57">
        <v>2263</v>
      </c>
      <c r="G1156" s="29">
        <v>271404</v>
      </c>
      <c r="H1156" s="8">
        <v>44958</v>
      </c>
      <c r="I1156" s="100">
        <f>IF(G1156&gt;0,0,"")</f>
        <v>0</v>
      </c>
      <c r="J1156" s="100">
        <f>IF(I1156=0,G1156,"")</f>
        <v>271404</v>
      </c>
      <c r="K1156" s="125" t="str">
        <f>IF(J1156&gt;0,"ATRASADO","")</f>
        <v>ATRASADO</v>
      </c>
    </row>
    <row r="1157" spans="2:11" s="128" customFormat="1">
      <c r="B1157" s="7"/>
      <c r="C1157" s="46"/>
      <c r="D1157" s="10"/>
      <c r="E1157" s="16"/>
      <c r="F1157" s="57"/>
      <c r="G1157" s="29"/>
      <c r="H1157" s="7"/>
      <c r="I1157" s="100"/>
      <c r="J1157" s="100"/>
      <c r="K1157" s="125"/>
    </row>
    <row r="1158" spans="2:11" s="126" customFormat="1">
      <c r="B1158" s="7" t="s">
        <v>811</v>
      </c>
      <c r="C1158" s="46" t="s">
        <v>812</v>
      </c>
      <c r="D1158" s="108" t="s">
        <v>766</v>
      </c>
      <c r="E1158" s="16" t="s">
        <v>102</v>
      </c>
      <c r="F1158" s="57">
        <v>2221</v>
      </c>
      <c r="G1158" s="29">
        <v>17700</v>
      </c>
      <c r="H1158" s="7" t="s">
        <v>811</v>
      </c>
      <c r="I1158" s="100">
        <f>IF(G1158&gt;0,0,"")</f>
        <v>0</v>
      </c>
      <c r="J1158" s="100">
        <f>IF(I1158=0,G1158,"")</f>
        <v>17700</v>
      </c>
      <c r="K1158" s="125" t="str">
        <f>IF(J1158&gt;0,"ATRASADO","")</f>
        <v>ATRASADO</v>
      </c>
    </row>
    <row r="1159" spans="2:11" s="160" customFormat="1">
      <c r="B1159" s="7"/>
      <c r="C1159" s="46"/>
      <c r="D1159" s="158"/>
      <c r="E1159" s="16"/>
      <c r="F1159" s="57"/>
      <c r="G1159" s="29"/>
      <c r="H1159" s="7"/>
      <c r="I1159" s="100"/>
      <c r="J1159" s="100"/>
      <c r="K1159" s="125"/>
    </row>
    <row r="1160" spans="2:11" s="160" customFormat="1">
      <c r="B1160" s="7">
        <v>44929</v>
      </c>
      <c r="C1160" s="46" t="s">
        <v>1091</v>
      </c>
      <c r="D1160" s="158" t="s">
        <v>925</v>
      </c>
      <c r="E1160" s="16" t="s">
        <v>102</v>
      </c>
      <c r="F1160" s="57">
        <v>2221</v>
      </c>
      <c r="G1160" s="29">
        <v>47200</v>
      </c>
      <c r="H1160" s="7">
        <v>44929</v>
      </c>
      <c r="I1160" s="100">
        <f>IF(G1160&gt;0,0,"")</f>
        <v>0</v>
      </c>
      <c r="J1160" s="100">
        <f>IF(I1160=0,G1160,"")</f>
        <v>47200</v>
      </c>
      <c r="K1160" s="125" t="str">
        <f>IF(J1160&gt;0,"ATRASADO","")</f>
        <v>ATRASADO</v>
      </c>
    </row>
    <row r="1161" spans="2:11" s="121" customFormat="1">
      <c r="B1161" s="7"/>
      <c r="C1161" s="46"/>
      <c r="D1161" s="10"/>
      <c r="E1161" s="16"/>
      <c r="F1161" s="57"/>
      <c r="G1161" s="29"/>
      <c r="H1161" s="7"/>
      <c r="I1161" s="100" t="str">
        <f>IF(G1161&gt;0,0,"")</f>
        <v/>
      </c>
      <c r="J1161" s="100" t="str">
        <f>IF(I1161=0,G1161,"")</f>
        <v/>
      </c>
      <c r="K1161" s="125"/>
    </row>
    <row r="1162" spans="2:11" s="161" customFormat="1">
      <c r="B1162" s="7">
        <v>44929</v>
      </c>
      <c r="C1162" s="46" t="s">
        <v>1092</v>
      </c>
      <c r="D1162" s="10" t="s">
        <v>883</v>
      </c>
      <c r="E1162" s="16" t="s">
        <v>501</v>
      </c>
      <c r="F1162" s="57">
        <v>2286</v>
      </c>
      <c r="G1162" s="29">
        <v>180917.01</v>
      </c>
      <c r="H1162" s="7">
        <v>44929</v>
      </c>
      <c r="I1162" s="100">
        <f>IF(G1162&gt;0,0,"")</f>
        <v>0</v>
      </c>
      <c r="J1162" s="100">
        <f>IF(I1162=0,G1162,"")</f>
        <v>180917.01</v>
      </c>
      <c r="K1162" s="125" t="str">
        <f>IF(J1162&gt;0,"ATRASADO","")</f>
        <v>ATRASADO</v>
      </c>
    </row>
    <row r="1163" spans="2:11" s="168" customFormat="1">
      <c r="B1163" s="7">
        <v>44958</v>
      </c>
      <c r="C1163" s="46" t="s">
        <v>975</v>
      </c>
      <c r="D1163" s="10" t="s">
        <v>883</v>
      </c>
      <c r="E1163" s="16" t="s">
        <v>153</v>
      </c>
      <c r="F1163" s="57">
        <v>2611</v>
      </c>
      <c r="G1163" s="29">
        <v>145440.9</v>
      </c>
      <c r="H1163" s="7">
        <v>44958</v>
      </c>
      <c r="I1163" s="100">
        <f>IF(G1163&gt;0,0,"")</f>
        <v>0</v>
      </c>
      <c r="J1163" s="100">
        <f>IF(I1163=0,G1163,"")</f>
        <v>145440.9</v>
      </c>
      <c r="K1163" s="125" t="str">
        <f>IF(J1163&gt;0,"ATRASADO","")</f>
        <v>ATRASADO</v>
      </c>
    </row>
    <row r="1164" spans="2:11" s="161" customFormat="1">
      <c r="B1164" s="7"/>
      <c r="C1164" s="46"/>
      <c r="D1164" s="10"/>
      <c r="E1164" s="16"/>
      <c r="F1164" s="57"/>
      <c r="G1164" s="29"/>
      <c r="H1164" s="7"/>
      <c r="I1164" s="100"/>
      <c r="J1164" s="100"/>
      <c r="K1164" s="125"/>
    </row>
    <row r="1165" spans="2:11">
      <c r="B1165" s="7">
        <v>41374</v>
      </c>
      <c r="C1165" s="9">
        <v>1500000002</v>
      </c>
      <c r="D1165" s="10" t="s">
        <v>15</v>
      </c>
      <c r="E1165" s="16" t="s">
        <v>16</v>
      </c>
      <c r="F1165" s="57">
        <v>2311</v>
      </c>
      <c r="G1165" s="29">
        <v>251207.79</v>
      </c>
      <c r="H1165" s="7">
        <v>41374</v>
      </c>
      <c r="I1165" s="100">
        <f>IF(G1165&gt;0,0,"")</f>
        <v>0</v>
      </c>
      <c r="J1165" s="100">
        <f>IF(I1165=0,G1165,"")</f>
        <v>251207.79</v>
      </c>
      <c r="K1165" s="125" t="str">
        <f>IF(J1165&gt;0,"ATRASADO","")</f>
        <v>ATRASADO</v>
      </c>
    </row>
    <row r="1166" spans="2:11" s="168" customFormat="1">
      <c r="B1166" s="7"/>
      <c r="C1166" s="9"/>
      <c r="D1166" s="10"/>
      <c r="E1166" s="16"/>
      <c r="F1166" s="57"/>
      <c r="G1166" s="29"/>
      <c r="H1166" s="7"/>
      <c r="I1166" s="100"/>
      <c r="J1166" s="100"/>
      <c r="K1166" s="125"/>
    </row>
    <row r="1167" spans="2:11" s="168" customFormat="1">
      <c r="B1167" s="7">
        <v>44967</v>
      </c>
      <c r="C1167" s="9" t="s">
        <v>1226</v>
      </c>
      <c r="D1167" s="10" t="s">
        <v>1109</v>
      </c>
      <c r="E1167" s="16" t="s">
        <v>552</v>
      </c>
      <c r="F1167" s="57">
        <v>2311</v>
      </c>
      <c r="G1167" s="29">
        <v>5906250</v>
      </c>
      <c r="H1167" s="7">
        <v>44967</v>
      </c>
      <c r="I1167" s="100">
        <f>IF(G1167&gt;0,0,"")</f>
        <v>0</v>
      </c>
      <c r="J1167" s="100">
        <f>IF(I1167=0,G1167,"")</f>
        <v>5906250</v>
      </c>
      <c r="K1167" s="125" t="str">
        <f>IF(J1167&gt;0,"ATRASADO","")</f>
        <v>ATRASADO</v>
      </c>
    </row>
    <row r="1168" spans="2:11" s="124" customFormat="1">
      <c r="B1168" s="7"/>
      <c r="C1168" s="14"/>
      <c r="D1168" s="10"/>
      <c r="E1168" s="16"/>
      <c r="F1168" s="57"/>
      <c r="G1168" s="29"/>
      <c r="H1168" s="7"/>
      <c r="I1168" s="100"/>
      <c r="J1168" s="100"/>
      <c r="K1168" s="125"/>
    </row>
    <row r="1169" spans="2:11" s="73" customFormat="1">
      <c r="B1169" s="7">
        <v>41676</v>
      </c>
      <c r="C1169" s="9">
        <v>1500000001</v>
      </c>
      <c r="D1169" s="10" t="s">
        <v>17</v>
      </c>
      <c r="E1169" s="16" t="s">
        <v>8</v>
      </c>
      <c r="F1169" s="57">
        <v>2311</v>
      </c>
      <c r="G1169" s="29">
        <v>1291584</v>
      </c>
      <c r="H1169" s="7">
        <v>41676</v>
      </c>
      <c r="I1169" s="100">
        <f t="shared" ref="I1169:I1174" si="94">IF(G1169&gt;0,0,"")</f>
        <v>0</v>
      </c>
      <c r="J1169" s="100">
        <f t="shared" ref="J1169:J1174" si="95">IF(I1169=0,G1169,"")</f>
        <v>1291584</v>
      </c>
      <c r="K1169" s="125" t="str">
        <f>IF(J1169&gt;0,"ATRASADO","")</f>
        <v>ATRASADO</v>
      </c>
    </row>
    <row r="1170" spans="2:11" s="119" customFormat="1">
      <c r="B1170" s="7"/>
      <c r="C1170" s="9"/>
      <c r="D1170" s="10"/>
      <c r="E1170" s="16"/>
      <c r="F1170" s="57"/>
      <c r="G1170" s="29"/>
      <c r="H1170" s="7"/>
      <c r="I1170" s="100" t="str">
        <f t="shared" si="94"/>
        <v/>
      </c>
      <c r="J1170" s="100" t="str">
        <f t="shared" si="95"/>
        <v/>
      </c>
      <c r="K1170" s="125"/>
    </row>
    <row r="1171" spans="2:11" s="79" customFormat="1">
      <c r="B1171" s="26">
        <v>41390</v>
      </c>
      <c r="C1171" s="25">
        <v>1502065894</v>
      </c>
      <c r="D1171" s="10" t="s">
        <v>192</v>
      </c>
      <c r="E1171" s="16" t="s">
        <v>193</v>
      </c>
      <c r="F1171" s="57">
        <v>2253</v>
      </c>
      <c r="G1171" s="29">
        <v>9797.69</v>
      </c>
      <c r="H1171" s="27">
        <v>41390</v>
      </c>
      <c r="I1171" s="100">
        <f t="shared" si="94"/>
        <v>0</v>
      </c>
      <c r="J1171" s="100">
        <f t="shared" si="95"/>
        <v>9797.69</v>
      </c>
      <c r="K1171" s="125" t="str">
        <f>IF(J1171&gt;0,"ATRASADO","")</f>
        <v>ATRASADO</v>
      </c>
    </row>
    <row r="1172" spans="2:11" s="79" customFormat="1">
      <c r="B1172" s="26">
        <v>41390</v>
      </c>
      <c r="C1172" s="25">
        <v>1502065895</v>
      </c>
      <c r="D1172" s="10" t="s">
        <v>192</v>
      </c>
      <c r="E1172" s="16" t="s">
        <v>193</v>
      </c>
      <c r="F1172" s="57">
        <v>2253</v>
      </c>
      <c r="G1172" s="29">
        <v>10089</v>
      </c>
      <c r="H1172" s="27">
        <v>41390</v>
      </c>
      <c r="I1172" s="100">
        <f t="shared" si="94"/>
        <v>0</v>
      </c>
      <c r="J1172" s="100">
        <f t="shared" si="95"/>
        <v>10089</v>
      </c>
      <c r="K1172" s="125" t="str">
        <f>IF(J1172&gt;0,"ATRASADO","")</f>
        <v>ATRASADO</v>
      </c>
    </row>
    <row r="1173" spans="2:11">
      <c r="B1173" s="26">
        <v>41390</v>
      </c>
      <c r="C1173" s="25">
        <v>1502065896</v>
      </c>
      <c r="D1173" s="10" t="s">
        <v>192</v>
      </c>
      <c r="E1173" s="16" t="s">
        <v>193</v>
      </c>
      <c r="F1173" s="57">
        <v>2253</v>
      </c>
      <c r="G1173" s="29">
        <v>10325</v>
      </c>
      <c r="H1173" s="27">
        <v>41390</v>
      </c>
      <c r="I1173" s="100">
        <f t="shared" si="94"/>
        <v>0</v>
      </c>
      <c r="J1173" s="100">
        <f t="shared" si="95"/>
        <v>10325</v>
      </c>
      <c r="K1173" s="125" t="str">
        <f>IF(J1173&gt;0,"ATRASADO","")</f>
        <v>ATRASADO</v>
      </c>
    </row>
    <row r="1174" spans="2:11">
      <c r="B1174" s="26">
        <v>41390</v>
      </c>
      <c r="C1174" s="25">
        <v>1502065897</v>
      </c>
      <c r="D1174" s="10" t="s">
        <v>192</v>
      </c>
      <c r="E1174" s="16" t="s">
        <v>193</v>
      </c>
      <c r="F1174" s="57">
        <v>2253</v>
      </c>
      <c r="G1174" s="29">
        <v>9571</v>
      </c>
      <c r="H1174" s="27">
        <v>41390</v>
      </c>
      <c r="I1174" s="100">
        <f t="shared" si="94"/>
        <v>0</v>
      </c>
      <c r="J1174" s="100">
        <f t="shared" si="95"/>
        <v>9571</v>
      </c>
      <c r="K1174" s="125" t="str">
        <f>IF(J1174&gt;0,"ATRASADO","")</f>
        <v>ATRASADO</v>
      </c>
    </row>
    <row r="1175" spans="2:11" s="170" customFormat="1">
      <c r="B1175" s="26"/>
      <c r="C1175" s="25"/>
      <c r="D1175" s="10"/>
      <c r="E1175" s="16"/>
      <c r="F1175" s="57"/>
      <c r="G1175" s="29"/>
      <c r="H1175" s="27"/>
      <c r="I1175" s="100"/>
      <c r="J1175" s="100"/>
      <c r="K1175" s="125"/>
    </row>
    <row r="1176" spans="2:11" s="170" customFormat="1">
      <c r="B1176" s="26" t="s">
        <v>1142</v>
      </c>
      <c r="C1176" s="25" t="s">
        <v>1087</v>
      </c>
      <c r="D1176" s="10" t="s">
        <v>1248</v>
      </c>
      <c r="E1176" s="16" t="s">
        <v>552</v>
      </c>
      <c r="F1176" s="57">
        <v>2311</v>
      </c>
      <c r="G1176" s="29">
        <v>24291000</v>
      </c>
      <c r="H1176" s="26" t="s">
        <v>1142</v>
      </c>
      <c r="I1176" s="100">
        <f>IF(G1176&gt;0,0,"")</f>
        <v>0</v>
      </c>
      <c r="J1176" s="100">
        <f>IF(I1176=0,G1176,"")</f>
        <v>24291000</v>
      </c>
      <c r="K1176" s="125" t="str">
        <f>IF(J1176&gt;0,"ATRASADO","")</f>
        <v>ATRASADO</v>
      </c>
    </row>
    <row r="1177" spans="2:11" s="168" customFormat="1">
      <c r="B1177" s="26"/>
      <c r="C1177" s="25"/>
      <c r="D1177" s="10"/>
      <c r="E1177" s="16"/>
      <c r="F1177" s="57"/>
      <c r="G1177" s="29"/>
      <c r="H1177" s="27"/>
      <c r="I1177" s="100"/>
      <c r="J1177" s="100"/>
      <c r="K1177" s="125"/>
    </row>
    <row r="1178" spans="2:11" s="168" customFormat="1">
      <c r="B1178" s="26">
        <v>44966</v>
      </c>
      <c r="C1178" s="25" t="s">
        <v>1089</v>
      </c>
      <c r="D1178" s="10" t="s">
        <v>1119</v>
      </c>
      <c r="E1178" s="16" t="s">
        <v>193</v>
      </c>
      <c r="F1178" s="57">
        <v>2253</v>
      </c>
      <c r="G1178" s="29">
        <v>103840</v>
      </c>
      <c r="H1178" s="26">
        <v>44966</v>
      </c>
      <c r="I1178" s="100">
        <f>IF(G1178&gt;0,0,"")</f>
        <v>0</v>
      </c>
      <c r="J1178" s="100">
        <f>IF(I1178=0,G1178,"")</f>
        <v>103840</v>
      </c>
      <c r="K1178" s="125" t="str">
        <f>IF(J1178&gt;0,"ATRASADO","")</f>
        <v>ATRASADO</v>
      </c>
    </row>
    <row r="1179" spans="2:11" s="165" customFormat="1">
      <c r="B1179" s="26"/>
      <c r="C1179" s="25"/>
      <c r="D1179" s="10"/>
      <c r="E1179" s="16"/>
      <c r="F1179" s="57"/>
      <c r="G1179" s="29"/>
      <c r="H1179" s="27"/>
      <c r="I1179" s="100"/>
      <c r="J1179" s="100"/>
      <c r="K1179" s="125"/>
    </row>
    <row r="1180" spans="2:11" s="165" customFormat="1">
      <c r="B1180" s="26">
        <v>42541</v>
      </c>
      <c r="C1180" s="25" t="s">
        <v>1013</v>
      </c>
      <c r="D1180" s="10" t="s">
        <v>1014</v>
      </c>
      <c r="E1180" s="19" t="s">
        <v>120</v>
      </c>
      <c r="F1180" s="57">
        <v>2355</v>
      </c>
      <c r="G1180" s="29">
        <v>726880</v>
      </c>
      <c r="H1180" s="166">
        <v>42541</v>
      </c>
      <c r="I1180" s="100">
        <f>IF(G1180&gt;0,0,"")</f>
        <v>0</v>
      </c>
      <c r="J1180" s="100">
        <f>IF(I1180=0,G1180,"")</f>
        <v>726880</v>
      </c>
      <c r="K1180" s="125" t="str">
        <f>IF(J1180&gt;0,"ATRASADO","")</f>
        <v>ATRASADO</v>
      </c>
    </row>
    <row r="1181" spans="2:11" s="168" customFormat="1">
      <c r="B1181" s="26"/>
      <c r="C1181" s="25"/>
      <c r="D1181" s="10"/>
      <c r="E1181" s="19"/>
      <c r="F1181" s="57"/>
      <c r="G1181" s="29"/>
      <c r="H1181" s="166"/>
      <c r="I1181" s="100"/>
      <c r="J1181" s="100"/>
      <c r="K1181" s="125"/>
    </row>
    <row r="1182" spans="2:11" s="168" customFormat="1">
      <c r="B1182" s="26" t="s">
        <v>1227</v>
      </c>
      <c r="C1182" s="25" t="s">
        <v>1228</v>
      </c>
      <c r="D1182" s="10" t="s">
        <v>1102</v>
      </c>
      <c r="E1182" s="19" t="s">
        <v>1103</v>
      </c>
      <c r="F1182" s="57">
        <v>2111</v>
      </c>
      <c r="G1182" s="29">
        <v>12902569.029999999</v>
      </c>
      <c r="H1182" s="166">
        <v>44988</v>
      </c>
      <c r="I1182" s="100">
        <f>IF(G1182&gt;0,0,"")</f>
        <v>0</v>
      </c>
      <c r="J1182" s="100">
        <f>IF(I1182=0,G1182,"")</f>
        <v>12902569.029999999</v>
      </c>
      <c r="K1182" s="125" t="s">
        <v>806</v>
      </c>
    </row>
    <row r="1183" spans="2:11" s="168" customFormat="1">
      <c r="B1183" s="26"/>
      <c r="C1183" s="25"/>
      <c r="D1183" s="10"/>
      <c r="E1183" s="19"/>
      <c r="F1183" s="57"/>
      <c r="G1183" s="29"/>
      <c r="H1183" s="166"/>
      <c r="I1183" s="100"/>
      <c r="J1183" s="100"/>
      <c r="K1183" s="125"/>
    </row>
    <row r="1184" spans="2:11" s="168" customFormat="1">
      <c r="B1184" s="26">
        <v>44964</v>
      </c>
      <c r="C1184" s="25" t="s">
        <v>987</v>
      </c>
      <c r="D1184" s="10" t="s">
        <v>1111</v>
      </c>
      <c r="E1184" s="19" t="s">
        <v>1182</v>
      </c>
      <c r="F1184" s="57">
        <v>2253</v>
      </c>
      <c r="G1184" s="29">
        <v>435998.2</v>
      </c>
      <c r="H1184" s="26">
        <v>44992</v>
      </c>
      <c r="I1184" s="100">
        <f>IF(G1184&gt;0,0,"")</f>
        <v>0</v>
      </c>
      <c r="J1184" s="100">
        <f>IF(I1184=0,G1184,"")</f>
        <v>435998.2</v>
      </c>
      <c r="K1184" s="125" t="s">
        <v>806</v>
      </c>
    </row>
    <row r="1185" spans="2:11" s="161" customFormat="1">
      <c r="B1185" s="26"/>
      <c r="C1185" s="13"/>
      <c r="D1185" s="10"/>
      <c r="E1185" s="16"/>
      <c r="F1185" s="57"/>
      <c r="G1185" s="29"/>
      <c r="H1185" s="26"/>
      <c r="I1185" s="100"/>
      <c r="J1185" s="100"/>
      <c r="K1185" s="125"/>
    </row>
    <row r="1186" spans="2:11" s="161" customFormat="1">
      <c r="B1186" s="26" t="s">
        <v>1001</v>
      </c>
      <c r="C1186" s="13" t="s">
        <v>1002</v>
      </c>
      <c r="D1186" s="10" t="s">
        <v>958</v>
      </c>
      <c r="E1186" s="16" t="s">
        <v>153</v>
      </c>
      <c r="F1186" s="57">
        <v>2611</v>
      </c>
      <c r="G1186" s="29">
        <v>160000.92000000001</v>
      </c>
      <c r="H1186" s="26" t="s">
        <v>1001</v>
      </c>
      <c r="I1186" s="100">
        <f>IF(G1186&gt;0,0,"")</f>
        <v>0</v>
      </c>
      <c r="J1186" s="100">
        <f>IF(I1186=0,G1186,"")</f>
        <v>160000.92000000001</v>
      </c>
      <c r="K1186" s="125" t="str">
        <f>IF(J1186&gt;0,"ATRASADO","")</f>
        <v>ATRASADO</v>
      </c>
    </row>
    <row r="1187" spans="2:11" s="168" customFormat="1">
      <c r="B1187" s="26" t="s">
        <v>1126</v>
      </c>
      <c r="C1187" s="13" t="s">
        <v>1003</v>
      </c>
      <c r="D1187" s="10" t="s">
        <v>958</v>
      </c>
      <c r="E1187" s="16" t="s">
        <v>684</v>
      </c>
      <c r="F1187" s="57">
        <v>2286</v>
      </c>
      <c r="G1187" s="29">
        <v>17275.2</v>
      </c>
      <c r="H1187" s="26" t="s">
        <v>1126</v>
      </c>
      <c r="I1187" s="100">
        <f>IF(G1187&gt;0,0,"")</f>
        <v>0</v>
      </c>
      <c r="J1187" s="100">
        <f>IF(I1187=0,G1187,"")</f>
        <v>17275.2</v>
      </c>
      <c r="K1187" s="125" t="str">
        <f>IF(J1187&gt;0,"ATRASADO","")</f>
        <v>ATRASADO</v>
      </c>
    </row>
    <row r="1188" spans="2:11" s="126" customFormat="1">
      <c r="B1188" s="105"/>
      <c r="C1188" s="83"/>
      <c r="D1188" s="10"/>
      <c r="E1188" s="16"/>
      <c r="F1188" s="84"/>
      <c r="G1188" s="85"/>
      <c r="H1188" s="86"/>
      <c r="I1188" s="100"/>
      <c r="J1188" s="100"/>
      <c r="K1188" s="125"/>
    </row>
    <row r="1189" spans="2:11" s="60" customFormat="1">
      <c r="B1189" s="26">
        <v>42465</v>
      </c>
      <c r="C1189" s="25">
        <v>1500006385</v>
      </c>
      <c r="D1189" s="10" t="s">
        <v>194</v>
      </c>
      <c r="E1189" s="16" t="s">
        <v>158</v>
      </c>
      <c r="F1189" s="57">
        <v>2371</v>
      </c>
      <c r="G1189" s="29">
        <v>200000</v>
      </c>
      <c r="H1189" s="26">
        <v>42465</v>
      </c>
      <c r="I1189" s="100">
        <f t="shared" ref="I1189:I1204" si="96">IF(G1189&gt;0,0,"")</f>
        <v>0</v>
      </c>
      <c r="J1189" s="100">
        <f t="shared" ref="J1189:J1204" si="97">IF(I1189=0,G1189,"")</f>
        <v>200000</v>
      </c>
      <c r="K1189" s="125" t="str">
        <f>IF(J1189&gt;0,"ATRASADO","")</f>
        <v>ATRASADO</v>
      </c>
    </row>
    <row r="1190" spans="2:11" s="109" customFormat="1">
      <c r="B1190" s="26"/>
      <c r="C1190" s="25"/>
      <c r="D1190" s="10"/>
      <c r="E1190" s="16"/>
      <c r="F1190" s="57"/>
      <c r="G1190" s="29"/>
      <c r="H1190" s="26"/>
      <c r="I1190" s="100" t="str">
        <f t="shared" si="96"/>
        <v/>
      </c>
      <c r="J1190" s="100" t="str">
        <f t="shared" si="97"/>
        <v/>
      </c>
      <c r="K1190" s="125"/>
    </row>
    <row r="1191" spans="2:11" s="60" customFormat="1">
      <c r="B1191" s="7">
        <v>42454</v>
      </c>
      <c r="C1191" s="13">
        <v>1500000500</v>
      </c>
      <c r="D1191" s="10" t="s">
        <v>195</v>
      </c>
      <c r="E1191" s="16" t="s">
        <v>159</v>
      </c>
      <c r="F1191" s="57">
        <v>2213</v>
      </c>
      <c r="G1191" s="29">
        <v>81476.69</v>
      </c>
      <c r="H1191" s="7">
        <v>42454</v>
      </c>
      <c r="I1191" s="100">
        <f t="shared" si="96"/>
        <v>0</v>
      </c>
      <c r="J1191" s="100">
        <f t="shared" si="97"/>
        <v>81476.69</v>
      </c>
      <c r="K1191" s="125" t="str">
        <f t="shared" ref="K1191:K1204" si="98">IF(J1191&gt;0,"ATRASADO","")</f>
        <v>ATRASADO</v>
      </c>
    </row>
    <row r="1192" spans="2:11" s="64" customFormat="1">
      <c r="B1192" s="7">
        <v>42485</v>
      </c>
      <c r="C1192" s="13">
        <v>1500000523</v>
      </c>
      <c r="D1192" s="10" t="s">
        <v>195</v>
      </c>
      <c r="E1192" s="16" t="s">
        <v>159</v>
      </c>
      <c r="F1192" s="57">
        <v>2213</v>
      </c>
      <c r="G1192" s="29">
        <v>78304.38</v>
      </c>
      <c r="H1192" s="7">
        <v>42485</v>
      </c>
      <c r="I1192" s="100">
        <f t="shared" si="96"/>
        <v>0</v>
      </c>
      <c r="J1192" s="100">
        <f t="shared" si="97"/>
        <v>78304.38</v>
      </c>
      <c r="K1192" s="125" t="str">
        <f t="shared" si="98"/>
        <v>ATRASADO</v>
      </c>
    </row>
    <row r="1193" spans="2:11" s="60" customFormat="1">
      <c r="B1193" s="7">
        <v>42515</v>
      </c>
      <c r="C1193" s="13">
        <v>1500000561</v>
      </c>
      <c r="D1193" s="10" t="s">
        <v>195</v>
      </c>
      <c r="E1193" s="16" t="s">
        <v>159</v>
      </c>
      <c r="F1193" s="57">
        <v>2213</v>
      </c>
      <c r="G1193" s="29">
        <v>81981.86</v>
      </c>
      <c r="H1193" s="7">
        <v>42515</v>
      </c>
      <c r="I1193" s="100">
        <f t="shared" si="96"/>
        <v>0</v>
      </c>
      <c r="J1193" s="100">
        <f t="shared" si="97"/>
        <v>81981.86</v>
      </c>
      <c r="K1193" s="125" t="str">
        <f t="shared" si="98"/>
        <v>ATRASADO</v>
      </c>
    </row>
    <row r="1194" spans="2:11" s="64" customFormat="1">
      <c r="B1194" s="7">
        <v>42546</v>
      </c>
      <c r="C1194" s="13">
        <v>1500000589</v>
      </c>
      <c r="D1194" s="10" t="s">
        <v>195</v>
      </c>
      <c r="E1194" s="16" t="s">
        <v>159</v>
      </c>
      <c r="F1194" s="57">
        <v>2213</v>
      </c>
      <c r="G1194" s="29">
        <v>84664.4</v>
      </c>
      <c r="H1194" s="7">
        <v>42546</v>
      </c>
      <c r="I1194" s="100">
        <f t="shared" si="96"/>
        <v>0</v>
      </c>
      <c r="J1194" s="100">
        <f t="shared" si="97"/>
        <v>84664.4</v>
      </c>
      <c r="K1194" s="125" t="str">
        <f t="shared" si="98"/>
        <v>ATRASADO</v>
      </c>
    </row>
    <row r="1195" spans="2:11" s="65" customFormat="1">
      <c r="B1195" s="7">
        <v>42576</v>
      </c>
      <c r="C1195" s="13">
        <v>1500000618</v>
      </c>
      <c r="D1195" s="10" t="s">
        <v>195</v>
      </c>
      <c r="E1195" s="16" t="s">
        <v>159</v>
      </c>
      <c r="F1195" s="57">
        <v>2213</v>
      </c>
      <c r="G1195" s="29">
        <v>20169.5</v>
      </c>
      <c r="H1195" s="7">
        <v>42576</v>
      </c>
      <c r="I1195" s="100">
        <f t="shared" si="96"/>
        <v>0</v>
      </c>
      <c r="J1195" s="100">
        <f t="shared" si="97"/>
        <v>20169.5</v>
      </c>
      <c r="K1195" s="125" t="str">
        <f t="shared" si="98"/>
        <v>ATRASADO</v>
      </c>
    </row>
    <row r="1196" spans="2:11" s="65" customFormat="1">
      <c r="B1196" s="7">
        <v>42607</v>
      </c>
      <c r="C1196" s="13">
        <v>1500000634</v>
      </c>
      <c r="D1196" s="10" t="s">
        <v>195</v>
      </c>
      <c r="E1196" s="16" t="s">
        <v>159</v>
      </c>
      <c r="F1196" s="57">
        <v>2213</v>
      </c>
      <c r="G1196" s="29">
        <v>82012.91</v>
      </c>
      <c r="H1196" s="7">
        <v>42607</v>
      </c>
      <c r="I1196" s="100">
        <f t="shared" si="96"/>
        <v>0</v>
      </c>
      <c r="J1196" s="100">
        <f t="shared" si="97"/>
        <v>82012.91</v>
      </c>
      <c r="K1196" s="125" t="str">
        <f t="shared" si="98"/>
        <v>ATRASADO</v>
      </c>
    </row>
    <row r="1197" spans="2:11" s="68" customFormat="1">
      <c r="B1197" s="7">
        <v>42607</v>
      </c>
      <c r="C1197" s="13">
        <v>1500000647</v>
      </c>
      <c r="D1197" s="10" t="s">
        <v>195</v>
      </c>
      <c r="E1197" s="16" t="s">
        <v>159</v>
      </c>
      <c r="F1197" s="57">
        <v>2213</v>
      </c>
      <c r="G1197" s="29">
        <v>73864.320000000007</v>
      </c>
      <c r="H1197" s="7">
        <v>42607</v>
      </c>
      <c r="I1197" s="100">
        <f t="shared" si="96"/>
        <v>0</v>
      </c>
      <c r="J1197" s="100">
        <f t="shared" si="97"/>
        <v>73864.320000000007</v>
      </c>
      <c r="K1197" s="125" t="str">
        <f t="shared" si="98"/>
        <v>ATRASADO</v>
      </c>
    </row>
    <row r="1198" spans="2:11" s="69" customFormat="1">
      <c r="B1198" s="7">
        <v>42638</v>
      </c>
      <c r="C1198" s="13">
        <v>1500000664</v>
      </c>
      <c r="D1198" s="10" t="s">
        <v>195</v>
      </c>
      <c r="E1198" s="16" t="s">
        <v>159</v>
      </c>
      <c r="F1198" s="57">
        <v>2213</v>
      </c>
      <c r="G1198" s="29">
        <v>13104</v>
      </c>
      <c r="H1198" s="7">
        <v>42638</v>
      </c>
      <c r="I1198" s="100">
        <f t="shared" si="96"/>
        <v>0</v>
      </c>
      <c r="J1198" s="100">
        <f t="shared" si="97"/>
        <v>13104</v>
      </c>
      <c r="K1198" s="125" t="str">
        <f t="shared" si="98"/>
        <v>ATRASADO</v>
      </c>
    </row>
    <row r="1199" spans="2:11" s="71" customFormat="1">
      <c r="B1199" s="7">
        <v>42638</v>
      </c>
      <c r="C1199" s="13">
        <v>1500000678</v>
      </c>
      <c r="D1199" s="10" t="s">
        <v>195</v>
      </c>
      <c r="E1199" s="16" t="s">
        <v>159</v>
      </c>
      <c r="F1199" s="57">
        <v>2213</v>
      </c>
      <c r="G1199" s="29">
        <v>77333.279999999999</v>
      </c>
      <c r="H1199" s="7">
        <v>42638</v>
      </c>
      <c r="I1199" s="100">
        <f t="shared" si="96"/>
        <v>0</v>
      </c>
      <c r="J1199" s="100">
        <f t="shared" si="97"/>
        <v>77333.279999999999</v>
      </c>
      <c r="K1199" s="125" t="str">
        <f t="shared" si="98"/>
        <v>ATRASADO</v>
      </c>
    </row>
    <row r="1200" spans="2:11" s="71" customFormat="1">
      <c r="B1200" s="7">
        <v>42668</v>
      </c>
      <c r="C1200" s="13">
        <v>1500000696</v>
      </c>
      <c r="D1200" s="10" t="s">
        <v>195</v>
      </c>
      <c r="E1200" s="16" t="s">
        <v>159</v>
      </c>
      <c r="F1200" s="57">
        <v>2213</v>
      </c>
      <c r="G1200" s="29">
        <v>13104</v>
      </c>
      <c r="H1200" s="7">
        <v>42668</v>
      </c>
      <c r="I1200" s="100">
        <f t="shared" si="96"/>
        <v>0</v>
      </c>
      <c r="J1200" s="100">
        <f t="shared" si="97"/>
        <v>13104</v>
      </c>
      <c r="K1200" s="125" t="str">
        <f t="shared" si="98"/>
        <v>ATRASADO</v>
      </c>
    </row>
    <row r="1201" spans="2:11" s="73" customFormat="1">
      <c r="B1201" s="7">
        <v>42699</v>
      </c>
      <c r="C1201" s="13">
        <v>1500000734</v>
      </c>
      <c r="D1201" s="10" t="s">
        <v>195</v>
      </c>
      <c r="E1201" s="16" t="s">
        <v>159</v>
      </c>
      <c r="F1201" s="57">
        <v>2213</v>
      </c>
      <c r="G1201" s="29">
        <v>85937.61</v>
      </c>
      <c r="H1201" s="7">
        <v>42699</v>
      </c>
      <c r="I1201" s="100">
        <f t="shared" si="96"/>
        <v>0</v>
      </c>
      <c r="J1201" s="100">
        <f t="shared" si="97"/>
        <v>85937.61</v>
      </c>
      <c r="K1201" s="125" t="str">
        <f t="shared" si="98"/>
        <v>ATRASADO</v>
      </c>
    </row>
    <row r="1202" spans="2:11" s="74" customFormat="1">
      <c r="B1202" s="7">
        <v>42699</v>
      </c>
      <c r="C1202" s="13">
        <v>1500000742</v>
      </c>
      <c r="D1202" s="10" t="s">
        <v>195</v>
      </c>
      <c r="E1202" s="16" t="s">
        <v>159</v>
      </c>
      <c r="F1202" s="57">
        <v>2213</v>
      </c>
      <c r="G1202" s="29">
        <v>13104</v>
      </c>
      <c r="H1202" s="7">
        <v>42699</v>
      </c>
      <c r="I1202" s="100">
        <f t="shared" si="96"/>
        <v>0</v>
      </c>
      <c r="J1202" s="100">
        <f t="shared" si="97"/>
        <v>13104</v>
      </c>
      <c r="K1202" s="125" t="str">
        <f t="shared" si="98"/>
        <v>ATRASADO</v>
      </c>
    </row>
    <row r="1203" spans="2:11" s="74" customFormat="1">
      <c r="B1203" s="7">
        <v>41815</v>
      </c>
      <c r="C1203" s="13">
        <v>2802181093</v>
      </c>
      <c r="D1203" s="10" t="s">
        <v>195</v>
      </c>
      <c r="E1203" s="16" t="s">
        <v>159</v>
      </c>
      <c r="F1203" s="57">
        <v>2213</v>
      </c>
      <c r="G1203" s="29">
        <v>1421.15</v>
      </c>
      <c r="H1203" s="7">
        <v>41815</v>
      </c>
      <c r="I1203" s="100">
        <f t="shared" si="96"/>
        <v>0</v>
      </c>
      <c r="J1203" s="100">
        <f t="shared" si="97"/>
        <v>1421.15</v>
      </c>
      <c r="K1203" s="125" t="str">
        <f t="shared" si="98"/>
        <v>ATRASADO</v>
      </c>
    </row>
    <row r="1204" spans="2:11" s="78" customFormat="1">
      <c r="B1204" s="33">
        <v>40902</v>
      </c>
      <c r="C1204" s="32" t="s">
        <v>417</v>
      </c>
      <c r="D1204" s="10" t="s">
        <v>195</v>
      </c>
      <c r="E1204" s="16" t="s">
        <v>159</v>
      </c>
      <c r="F1204" s="57">
        <v>2213</v>
      </c>
      <c r="G1204" s="29">
        <v>318394.82</v>
      </c>
      <c r="H1204" s="7">
        <v>40902</v>
      </c>
      <c r="I1204" s="100">
        <f t="shared" si="96"/>
        <v>0</v>
      </c>
      <c r="J1204" s="100">
        <f t="shared" si="97"/>
        <v>318394.82</v>
      </c>
      <c r="K1204" s="125" t="str">
        <f t="shared" si="98"/>
        <v>ATRASADO</v>
      </c>
    </row>
    <row r="1205" spans="2:11" s="161" customFormat="1">
      <c r="B1205" s="162"/>
      <c r="C1205" s="111"/>
      <c r="D1205" s="10"/>
      <c r="E1205" s="112"/>
      <c r="F1205" s="113"/>
      <c r="G1205" s="114"/>
      <c r="H1205" s="162"/>
      <c r="I1205" s="100"/>
      <c r="J1205" s="100"/>
      <c r="K1205" s="125"/>
    </row>
    <row r="1206" spans="2:11" s="161" customFormat="1">
      <c r="B1206" s="26">
        <v>44900</v>
      </c>
      <c r="C1206" s="111" t="s">
        <v>788</v>
      </c>
      <c r="D1206" s="10" t="s">
        <v>960</v>
      </c>
      <c r="E1206" s="112" t="s">
        <v>114</v>
      </c>
      <c r="F1206" s="113">
        <v>2332</v>
      </c>
      <c r="G1206" s="114">
        <v>115415.8</v>
      </c>
      <c r="H1206" s="26">
        <v>44900</v>
      </c>
      <c r="I1206" s="100">
        <f>IF(G1206&gt;0,0,"")</f>
        <v>0</v>
      </c>
      <c r="J1206" s="100">
        <f>IF(I1206=0,G1206,"")</f>
        <v>115415.8</v>
      </c>
      <c r="K1206" s="125" t="str">
        <f>IF(J1206&gt;0,"ATRASADO","")</f>
        <v>ATRASADO</v>
      </c>
    </row>
    <row r="1207" spans="2:11" s="130" customFormat="1">
      <c r="B1207" s="110"/>
      <c r="C1207" s="111"/>
      <c r="D1207" s="70"/>
      <c r="E1207" s="112"/>
      <c r="F1207" s="113"/>
      <c r="G1207" s="114"/>
      <c r="H1207" s="110"/>
      <c r="I1207" s="100"/>
      <c r="J1207" s="100"/>
      <c r="K1207" s="125"/>
    </row>
    <row r="1208" spans="2:11" s="115" customFormat="1">
      <c r="B1208" s="110" t="s">
        <v>787</v>
      </c>
      <c r="C1208" s="111" t="s">
        <v>788</v>
      </c>
      <c r="D1208" s="116" t="s">
        <v>778</v>
      </c>
      <c r="E1208" s="112" t="s">
        <v>789</v>
      </c>
      <c r="F1208" s="113">
        <v>2272</v>
      </c>
      <c r="G1208" s="114">
        <v>32400</v>
      </c>
      <c r="H1208" s="110" t="s">
        <v>787</v>
      </c>
      <c r="I1208" s="100">
        <f>IF(G1208&gt;0,0,"")</f>
        <v>0</v>
      </c>
      <c r="J1208" s="100">
        <f>IF(I1208=0,G1208,"")</f>
        <v>32400</v>
      </c>
      <c r="K1208" s="125" t="str">
        <f>IF(J1208&gt;0,"ATRASADO","")</f>
        <v>ATRASADO</v>
      </c>
    </row>
    <row r="1209" spans="2:11" s="134" customFormat="1">
      <c r="B1209" s="110"/>
      <c r="C1209" s="111"/>
      <c r="D1209" s="116"/>
      <c r="E1209" s="112"/>
      <c r="F1209" s="113"/>
      <c r="G1209" s="114"/>
      <c r="H1209" s="110"/>
      <c r="I1209" s="100"/>
      <c r="J1209" s="100"/>
      <c r="K1209" s="125"/>
    </row>
    <row r="1210" spans="2:11" s="161" customFormat="1">
      <c r="B1210" s="26">
        <v>44900</v>
      </c>
      <c r="C1210" s="111" t="s">
        <v>1003</v>
      </c>
      <c r="D1210" s="116" t="s">
        <v>957</v>
      </c>
      <c r="E1210" s="112" t="s">
        <v>114</v>
      </c>
      <c r="F1210" s="113">
        <v>2332</v>
      </c>
      <c r="G1210" s="114">
        <v>75520</v>
      </c>
      <c r="H1210" s="26">
        <v>44900</v>
      </c>
      <c r="I1210" s="100">
        <f>IF(G1210&gt;0,0,"")</f>
        <v>0</v>
      </c>
      <c r="J1210" s="100">
        <f>IF(I1210=0,G1210,"")</f>
        <v>75520</v>
      </c>
      <c r="K1210" s="125" t="str">
        <f>IF(J1210&gt;0,"ATRASADO","")</f>
        <v>ATRASADO</v>
      </c>
    </row>
    <row r="1211" spans="2:11" s="161" customFormat="1">
      <c r="B1211" s="110"/>
      <c r="C1211" s="111"/>
      <c r="D1211" s="116"/>
      <c r="E1211" s="112"/>
      <c r="F1211" s="113"/>
      <c r="G1211" s="114"/>
      <c r="H1211" s="110"/>
      <c r="I1211" s="100"/>
      <c r="J1211" s="100"/>
      <c r="K1211" s="125"/>
    </row>
    <row r="1212" spans="2:11" s="134" customFormat="1">
      <c r="B1212" s="110">
        <v>44682</v>
      </c>
      <c r="C1212" s="111" t="s">
        <v>834</v>
      </c>
      <c r="D1212" s="116" t="s">
        <v>839</v>
      </c>
      <c r="E1212" s="112" t="s">
        <v>102</v>
      </c>
      <c r="F1212" s="57">
        <v>2221</v>
      </c>
      <c r="G1212" s="114">
        <v>23600</v>
      </c>
      <c r="H1212" s="110">
        <v>44682</v>
      </c>
      <c r="I1212" s="100">
        <f>IF(G1212&gt;0,0,"")</f>
        <v>0</v>
      </c>
      <c r="J1212" s="100">
        <f>IF(I1212=0,G1212,"")</f>
        <v>23600</v>
      </c>
      <c r="K1212" s="125" t="str">
        <f>IF(J1212&gt;0,"ATRASADO","")</f>
        <v>ATRASADO</v>
      </c>
    </row>
    <row r="1213" spans="2:11" s="134" customFormat="1">
      <c r="B1213" s="110">
        <v>44682</v>
      </c>
      <c r="C1213" s="111" t="s">
        <v>843</v>
      </c>
      <c r="D1213" s="116" t="s">
        <v>839</v>
      </c>
      <c r="E1213" s="112" t="s">
        <v>102</v>
      </c>
      <c r="F1213" s="57">
        <v>2221</v>
      </c>
      <c r="G1213" s="114">
        <v>23600</v>
      </c>
      <c r="H1213" s="110">
        <v>44682</v>
      </c>
      <c r="I1213" s="100">
        <f>IF(G1213&gt;0,0,"")</f>
        <v>0</v>
      </c>
      <c r="J1213" s="100">
        <f>IF(I1213=0,G1213,"")</f>
        <v>23600</v>
      </c>
      <c r="K1213" s="125" t="str">
        <f>IF(J1213&gt;0,"ATRASADO","")</f>
        <v>ATRASADO</v>
      </c>
    </row>
    <row r="1214" spans="2:11" s="168" customFormat="1">
      <c r="B1214" s="110"/>
      <c r="C1214" s="111"/>
      <c r="D1214" s="116"/>
      <c r="E1214" s="112"/>
      <c r="F1214" s="57"/>
      <c r="G1214" s="114"/>
      <c r="H1214" s="110"/>
      <c r="I1214" s="100"/>
      <c r="J1214" s="100"/>
      <c r="K1214" s="125"/>
    </row>
    <row r="1215" spans="2:11" s="168" customFormat="1">
      <c r="B1215" s="110">
        <v>44958</v>
      </c>
      <c r="C1215" s="111" t="s">
        <v>1233</v>
      </c>
      <c r="D1215" s="116" t="s">
        <v>1112</v>
      </c>
      <c r="E1215" s="112" t="s">
        <v>102</v>
      </c>
      <c r="F1215" s="57">
        <v>2221</v>
      </c>
      <c r="G1215" s="114">
        <v>29500</v>
      </c>
      <c r="H1215" s="110">
        <v>44958</v>
      </c>
      <c r="I1215" s="100">
        <f>IF(G1215&gt;0,0,"")</f>
        <v>0</v>
      </c>
      <c r="J1215" s="100">
        <f>IF(I1215=0,G1215,"")</f>
        <v>29500</v>
      </c>
      <c r="K1215" s="125" t="str">
        <f t="shared" ref="K1215:K1226" si="99">IF(J1215&gt;0,"ATRASADO","")</f>
        <v>ATRASADO</v>
      </c>
    </row>
    <row r="1216" spans="2:11" s="168" customFormat="1">
      <c r="B1216" s="110">
        <v>44958</v>
      </c>
      <c r="C1216" s="111" t="s">
        <v>862</v>
      </c>
      <c r="D1216" s="116" t="s">
        <v>1112</v>
      </c>
      <c r="E1216" s="112" t="s">
        <v>102</v>
      </c>
      <c r="F1216" s="57">
        <v>2221</v>
      </c>
      <c r="G1216" s="114">
        <v>29500</v>
      </c>
      <c r="H1216" s="110">
        <v>44958</v>
      </c>
      <c r="I1216" s="100">
        <f>IF(G1216&gt;0,0,"")</f>
        <v>0</v>
      </c>
      <c r="J1216" s="100">
        <f>IF(I1216=0,G1216,"")</f>
        <v>29500</v>
      </c>
      <c r="K1216" s="125" t="str">
        <f t="shared" si="99"/>
        <v>ATRASADO</v>
      </c>
    </row>
    <row r="1217" spans="2:11" s="168" customFormat="1">
      <c r="B1217" s="110">
        <v>44958</v>
      </c>
      <c r="C1217" s="111" t="s">
        <v>1234</v>
      </c>
      <c r="D1217" s="116" t="s">
        <v>1112</v>
      </c>
      <c r="E1217" s="112" t="s">
        <v>102</v>
      </c>
      <c r="F1217" s="57">
        <v>2221</v>
      </c>
      <c r="G1217" s="114">
        <v>29500</v>
      </c>
      <c r="H1217" s="110">
        <v>44958</v>
      </c>
      <c r="I1217" s="100">
        <f>IF(G1217&gt;0,0,"")</f>
        <v>0</v>
      </c>
      <c r="J1217" s="100">
        <f>IF(I1217=0,G1217,"")</f>
        <v>29500</v>
      </c>
      <c r="K1217" s="125" t="str">
        <f t="shared" si="99"/>
        <v>ATRASADO</v>
      </c>
    </row>
    <row r="1218" spans="2:11" s="168" customFormat="1">
      <c r="B1218" s="110">
        <v>44958</v>
      </c>
      <c r="C1218" s="111" t="s">
        <v>831</v>
      </c>
      <c r="D1218" s="116" t="s">
        <v>1112</v>
      </c>
      <c r="E1218" s="112" t="s">
        <v>102</v>
      </c>
      <c r="F1218" s="57">
        <v>2221</v>
      </c>
      <c r="G1218" s="114">
        <v>29500</v>
      </c>
      <c r="H1218" s="110">
        <v>44958</v>
      </c>
      <c r="I1218" s="100">
        <f>IF(G1218&gt;0,0,"")</f>
        <v>0</v>
      </c>
      <c r="J1218" s="100">
        <f>IF(I1218=0,G1218,"")</f>
        <v>29500</v>
      </c>
      <c r="K1218" s="125" t="str">
        <f t="shared" si="99"/>
        <v>ATRASADO</v>
      </c>
    </row>
    <row r="1219" spans="2:11" s="168" customFormat="1">
      <c r="B1219" s="110">
        <v>44958</v>
      </c>
      <c r="C1219" s="111" t="s">
        <v>833</v>
      </c>
      <c r="D1219" s="116" t="s">
        <v>1112</v>
      </c>
      <c r="E1219" s="112" t="s">
        <v>102</v>
      </c>
      <c r="F1219" s="57">
        <v>2221</v>
      </c>
      <c r="G1219" s="114">
        <v>29500</v>
      </c>
      <c r="H1219" s="110">
        <v>44958</v>
      </c>
      <c r="I1219" s="100">
        <f>IF(G1219&gt;0,0,"")</f>
        <v>0</v>
      </c>
      <c r="J1219" s="100">
        <f>IF(I1219=0,G1219,"")</f>
        <v>29500</v>
      </c>
      <c r="K1219" s="125" t="str">
        <f t="shared" si="99"/>
        <v>ATRASADO</v>
      </c>
    </row>
    <row r="1220" spans="2:11" s="168" customFormat="1">
      <c r="B1220" s="110"/>
      <c r="C1220" s="111"/>
      <c r="D1220" s="116"/>
      <c r="E1220" s="112"/>
      <c r="F1220" s="57"/>
      <c r="G1220" s="114"/>
      <c r="H1220" s="110"/>
      <c r="I1220" s="100"/>
      <c r="J1220" s="100"/>
      <c r="K1220" s="125"/>
    </row>
    <row r="1221" spans="2:11" s="168" customFormat="1">
      <c r="B1221" s="110">
        <v>44958</v>
      </c>
      <c r="C1221" s="111" t="s">
        <v>758</v>
      </c>
      <c r="D1221" s="108" t="s">
        <v>1106</v>
      </c>
      <c r="E1221" s="16" t="s">
        <v>552</v>
      </c>
      <c r="F1221" s="57">
        <v>2311</v>
      </c>
      <c r="G1221" s="114">
        <v>129061.78</v>
      </c>
      <c r="H1221" s="110">
        <v>44958</v>
      </c>
      <c r="I1221" s="100">
        <f t="shared" ref="I1221:I1226" si="100">IF(G1221&gt;0,0,"")</f>
        <v>0</v>
      </c>
      <c r="J1221" s="100">
        <f t="shared" ref="J1221:J1226" si="101">IF(I1221=0,G1221,"")</f>
        <v>129061.78</v>
      </c>
      <c r="K1221" s="125" t="str">
        <f t="shared" si="99"/>
        <v>ATRASADO</v>
      </c>
    </row>
    <row r="1222" spans="2:11" s="168" customFormat="1">
      <c r="B1222" s="110">
        <v>44958</v>
      </c>
      <c r="C1222" s="111" t="s">
        <v>759</v>
      </c>
      <c r="D1222" s="108" t="s">
        <v>1106</v>
      </c>
      <c r="E1222" s="16" t="s">
        <v>552</v>
      </c>
      <c r="F1222" s="57">
        <v>2311</v>
      </c>
      <c r="G1222" s="114">
        <v>403318.08</v>
      </c>
      <c r="H1222" s="110">
        <v>44958</v>
      </c>
      <c r="I1222" s="100">
        <f t="shared" si="100"/>
        <v>0</v>
      </c>
      <c r="J1222" s="100">
        <f t="shared" si="101"/>
        <v>403318.08</v>
      </c>
      <c r="K1222" s="125" t="str">
        <f t="shared" si="99"/>
        <v>ATRASADO</v>
      </c>
    </row>
    <row r="1223" spans="2:11" s="168" customFormat="1">
      <c r="B1223" s="110">
        <v>44958</v>
      </c>
      <c r="C1223" s="111" t="s">
        <v>1133</v>
      </c>
      <c r="D1223" s="108" t="s">
        <v>1106</v>
      </c>
      <c r="E1223" s="16" t="s">
        <v>552</v>
      </c>
      <c r="F1223" s="57">
        <v>2311</v>
      </c>
      <c r="G1223" s="114">
        <v>570022.88</v>
      </c>
      <c r="H1223" s="110">
        <v>44958</v>
      </c>
      <c r="I1223" s="100">
        <f t="shared" si="100"/>
        <v>0</v>
      </c>
      <c r="J1223" s="100">
        <f t="shared" si="101"/>
        <v>570022.88</v>
      </c>
      <c r="K1223" s="125" t="str">
        <f t="shared" si="99"/>
        <v>ATRASADO</v>
      </c>
    </row>
    <row r="1224" spans="2:11" s="168" customFormat="1">
      <c r="B1224" s="110">
        <v>44960</v>
      </c>
      <c r="C1224" s="111" t="s">
        <v>761</v>
      </c>
      <c r="D1224" s="108" t="s">
        <v>1106</v>
      </c>
      <c r="E1224" s="16" t="s">
        <v>552</v>
      </c>
      <c r="F1224" s="57">
        <v>2311</v>
      </c>
      <c r="G1224" s="114">
        <v>672196.8</v>
      </c>
      <c r="H1224" s="110">
        <v>44960</v>
      </c>
      <c r="I1224" s="100">
        <f t="shared" si="100"/>
        <v>0</v>
      </c>
      <c r="J1224" s="100">
        <f t="shared" si="101"/>
        <v>672196.8</v>
      </c>
      <c r="K1224" s="125" t="str">
        <f t="shared" si="99"/>
        <v>ATRASADO</v>
      </c>
    </row>
    <row r="1225" spans="2:11" s="168" customFormat="1">
      <c r="B1225" s="110">
        <v>44963</v>
      </c>
      <c r="C1225" s="111" t="s">
        <v>762</v>
      </c>
      <c r="D1225" s="108" t="s">
        <v>1106</v>
      </c>
      <c r="E1225" s="16" t="s">
        <v>552</v>
      </c>
      <c r="F1225" s="57">
        <v>2311</v>
      </c>
      <c r="G1225" s="114">
        <v>586155.61</v>
      </c>
      <c r="H1225" s="110">
        <v>44963</v>
      </c>
      <c r="I1225" s="100">
        <f t="shared" si="100"/>
        <v>0</v>
      </c>
      <c r="J1225" s="100">
        <f t="shared" si="101"/>
        <v>586155.61</v>
      </c>
      <c r="K1225" s="125" t="str">
        <f t="shared" si="99"/>
        <v>ATRASADO</v>
      </c>
    </row>
    <row r="1226" spans="2:11" s="168" customFormat="1">
      <c r="B1226" s="110">
        <v>44979</v>
      </c>
      <c r="C1226" s="111" t="s">
        <v>760</v>
      </c>
      <c r="D1226" s="108" t="s">
        <v>1106</v>
      </c>
      <c r="E1226" s="16" t="s">
        <v>552</v>
      </c>
      <c r="F1226" s="57">
        <v>2311</v>
      </c>
      <c r="G1226" s="114">
        <v>672196.8</v>
      </c>
      <c r="H1226" s="110">
        <v>44979</v>
      </c>
      <c r="I1226" s="100">
        <f t="shared" si="100"/>
        <v>0</v>
      </c>
      <c r="J1226" s="100">
        <f t="shared" si="101"/>
        <v>672196.8</v>
      </c>
      <c r="K1226" s="125" t="str">
        <f t="shared" si="99"/>
        <v>ATRASADO</v>
      </c>
    </row>
    <row r="1227" spans="2:11" s="168" customFormat="1">
      <c r="B1227" s="110"/>
      <c r="C1227" s="111"/>
      <c r="D1227" s="116"/>
      <c r="E1227" s="112"/>
      <c r="F1227" s="57"/>
      <c r="G1227" s="114"/>
      <c r="H1227" s="110"/>
      <c r="I1227" s="100"/>
      <c r="J1227" s="100"/>
      <c r="K1227" s="125"/>
    </row>
    <row r="1228" spans="2:11" s="126" customFormat="1">
      <c r="B1228" s="33"/>
      <c r="C1228" s="32"/>
      <c r="D1228" s="10"/>
      <c r="E1228" s="16"/>
      <c r="F1228" s="57"/>
      <c r="G1228" s="29"/>
      <c r="H1228" s="33"/>
      <c r="I1228" s="100"/>
      <c r="J1228" s="100"/>
      <c r="K1228" s="125"/>
    </row>
    <row r="1229" spans="2:11" s="79" customFormat="1">
      <c r="B1229" s="21">
        <v>43405</v>
      </c>
      <c r="C1229" s="18" t="s">
        <v>574</v>
      </c>
      <c r="D1229" s="10" t="s">
        <v>617</v>
      </c>
      <c r="E1229" s="16" t="s">
        <v>21</v>
      </c>
      <c r="F1229" s="57">
        <v>2251</v>
      </c>
      <c r="G1229" s="29">
        <v>253440</v>
      </c>
      <c r="H1229" s="33">
        <v>43405</v>
      </c>
      <c r="I1229" s="100">
        <f t="shared" ref="I1229:I1260" si="102">IF(G1229&gt;0,0,"")</f>
        <v>0</v>
      </c>
      <c r="J1229" s="100">
        <f t="shared" ref="J1229:J1260" si="103">IF(I1229=0,G1229,"")</f>
        <v>253440</v>
      </c>
      <c r="K1229" s="125" t="str">
        <f>IF(J1229&gt;0,"ATRASADO","")</f>
        <v>ATRASADO</v>
      </c>
    </row>
    <row r="1230" spans="2:11" s="124" customFormat="1">
      <c r="B1230" s="106"/>
      <c r="C1230" s="58"/>
      <c r="D1230" s="10"/>
      <c r="E1230" s="16"/>
      <c r="F1230" s="57"/>
      <c r="G1230" s="59"/>
      <c r="H1230" s="24"/>
      <c r="I1230" s="100" t="str">
        <f t="shared" si="102"/>
        <v/>
      </c>
      <c r="J1230" s="100" t="str">
        <f t="shared" si="103"/>
        <v/>
      </c>
      <c r="K1230" s="125"/>
    </row>
    <row r="1231" spans="2:11">
      <c r="B1231" s="7">
        <v>40298</v>
      </c>
      <c r="C1231" s="9" t="s">
        <v>244</v>
      </c>
      <c r="D1231" s="10" t="s">
        <v>245</v>
      </c>
      <c r="E1231" s="16" t="s">
        <v>6</v>
      </c>
      <c r="F1231" s="57">
        <v>2254</v>
      </c>
      <c r="G1231" s="29">
        <v>57750</v>
      </c>
      <c r="H1231" s="24">
        <v>40298</v>
      </c>
      <c r="I1231" s="100">
        <f t="shared" si="102"/>
        <v>0</v>
      </c>
      <c r="J1231" s="100">
        <f t="shared" si="103"/>
        <v>57750</v>
      </c>
      <c r="K1231" s="125" t="str">
        <f>IF(J1231&gt;0,"ATRASADO","")</f>
        <v>ATRASADO</v>
      </c>
    </row>
    <row r="1232" spans="2:11">
      <c r="B1232" s="7">
        <v>40329</v>
      </c>
      <c r="C1232" s="9" t="s">
        <v>246</v>
      </c>
      <c r="D1232" s="10" t="s">
        <v>245</v>
      </c>
      <c r="E1232" s="16" t="s">
        <v>6</v>
      </c>
      <c r="F1232" s="57">
        <v>2254</v>
      </c>
      <c r="G1232" s="29">
        <v>55000</v>
      </c>
      <c r="H1232" s="24">
        <v>40329</v>
      </c>
      <c r="I1232" s="100">
        <f t="shared" si="102"/>
        <v>0</v>
      </c>
      <c r="J1232" s="100">
        <f t="shared" si="103"/>
        <v>55000</v>
      </c>
      <c r="K1232" s="125" t="str">
        <f>IF(J1232&gt;0,"ATRASADO","")</f>
        <v>ATRASADO</v>
      </c>
    </row>
    <row r="1233" spans="2:11" s="81" customFormat="1">
      <c r="B1233" s="7">
        <v>40359</v>
      </c>
      <c r="C1233" s="9" t="s">
        <v>247</v>
      </c>
      <c r="D1233" s="10" t="s">
        <v>245</v>
      </c>
      <c r="E1233" s="16" t="s">
        <v>6</v>
      </c>
      <c r="F1233" s="57">
        <v>2254</v>
      </c>
      <c r="G1233" s="29">
        <v>60500</v>
      </c>
      <c r="H1233" s="24">
        <v>40359</v>
      </c>
      <c r="I1233" s="100">
        <f t="shared" si="102"/>
        <v>0</v>
      </c>
      <c r="J1233" s="100">
        <f t="shared" si="103"/>
        <v>60500</v>
      </c>
      <c r="K1233" s="125" t="str">
        <f>IF(J1233&gt;0,"ATRASADO","")</f>
        <v>ATRASADO</v>
      </c>
    </row>
    <row r="1234" spans="2:11" s="81" customFormat="1">
      <c r="B1234" s="7">
        <v>40390</v>
      </c>
      <c r="C1234" s="9" t="s">
        <v>248</v>
      </c>
      <c r="D1234" s="10" t="s">
        <v>245</v>
      </c>
      <c r="E1234" s="16" t="s">
        <v>6</v>
      </c>
      <c r="F1234" s="57">
        <v>2254</v>
      </c>
      <c r="G1234" s="29">
        <v>22000</v>
      </c>
      <c r="H1234" s="24">
        <v>40390</v>
      </c>
      <c r="I1234" s="100">
        <f t="shared" si="102"/>
        <v>0</v>
      </c>
      <c r="J1234" s="100">
        <f t="shared" si="103"/>
        <v>22000</v>
      </c>
      <c r="K1234" s="125" t="str">
        <f>IF(J1234&gt;0,"ATRASADO","")</f>
        <v>ATRASADO</v>
      </c>
    </row>
    <row r="1235" spans="2:11" s="81" customFormat="1">
      <c r="B1235" s="7"/>
      <c r="C1235" s="9"/>
      <c r="D1235" s="10"/>
      <c r="E1235" s="16"/>
      <c r="F1235" s="57"/>
      <c r="G1235" s="29"/>
      <c r="H1235" s="24"/>
      <c r="I1235" s="100" t="str">
        <f t="shared" si="102"/>
        <v/>
      </c>
      <c r="J1235" s="100" t="str">
        <f t="shared" si="103"/>
        <v/>
      </c>
      <c r="K1235" s="125"/>
    </row>
    <row r="1236" spans="2:11" ht="24.75">
      <c r="B1236" s="8">
        <v>39987</v>
      </c>
      <c r="C1236" s="18" t="s">
        <v>196</v>
      </c>
      <c r="D1236" s="10" t="s">
        <v>197</v>
      </c>
      <c r="E1236" s="16" t="s">
        <v>198</v>
      </c>
      <c r="F1236" s="57">
        <v>2311</v>
      </c>
      <c r="G1236" s="29">
        <v>220440</v>
      </c>
      <c r="H1236" s="8">
        <v>39987</v>
      </c>
      <c r="I1236" s="100">
        <f t="shared" si="102"/>
        <v>0</v>
      </c>
      <c r="J1236" s="100">
        <f t="shared" si="103"/>
        <v>220440</v>
      </c>
      <c r="K1236" s="125" t="str">
        <f>IF(J1236&gt;0,"ATRASADO","")</f>
        <v>ATRASADO</v>
      </c>
    </row>
    <row r="1237" spans="2:11" s="81" customFormat="1">
      <c r="B1237" s="8"/>
      <c r="C1237" s="18"/>
      <c r="D1237" s="10"/>
      <c r="E1237" s="16"/>
      <c r="F1237" s="57"/>
      <c r="G1237" s="29"/>
      <c r="H1237" s="8"/>
      <c r="I1237" s="100" t="str">
        <f t="shared" si="102"/>
        <v/>
      </c>
      <c r="J1237" s="100" t="str">
        <f t="shared" si="103"/>
        <v/>
      </c>
      <c r="K1237" s="125"/>
    </row>
    <row r="1238" spans="2:11">
      <c r="B1238" s="33">
        <v>40440</v>
      </c>
      <c r="C1238" s="35">
        <v>1500892235</v>
      </c>
      <c r="D1238" s="10" t="s">
        <v>374</v>
      </c>
      <c r="E1238" s="16" t="s">
        <v>102</v>
      </c>
      <c r="F1238" s="57">
        <v>2221</v>
      </c>
      <c r="G1238" s="29">
        <v>87000</v>
      </c>
      <c r="H1238" s="33">
        <v>40440</v>
      </c>
      <c r="I1238" s="100">
        <f t="shared" si="102"/>
        <v>0</v>
      </c>
      <c r="J1238" s="100">
        <f t="shared" si="103"/>
        <v>87000</v>
      </c>
      <c r="K1238" s="125" t="str">
        <f>IF(J1238&gt;0,"ATRASADO","")</f>
        <v>ATRASADO</v>
      </c>
    </row>
    <row r="1239" spans="2:11" s="81" customFormat="1">
      <c r="B1239" s="33"/>
      <c r="C1239" s="35"/>
      <c r="D1239" s="10"/>
      <c r="E1239" s="16"/>
      <c r="F1239" s="57"/>
      <c r="G1239" s="29"/>
      <c r="H1239" s="33"/>
      <c r="I1239" s="100" t="str">
        <f t="shared" si="102"/>
        <v/>
      </c>
      <c r="J1239" s="100" t="str">
        <f t="shared" si="103"/>
        <v/>
      </c>
      <c r="K1239" s="125"/>
    </row>
    <row r="1240" spans="2:11">
      <c r="B1240" s="33">
        <v>40544</v>
      </c>
      <c r="C1240" s="35" t="s">
        <v>441</v>
      </c>
      <c r="D1240" s="10" t="s">
        <v>368</v>
      </c>
      <c r="E1240" s="16" t="s">
        <v>369</v>
      </c>
      <c r="F1240" s="57">
        <v>2251</v>
      </c>
      <c r="G1240" s="29">
        <v>41863.230000000003</v>
      </c>
      <c r="H1240" s="33">
        <v>40544</v>
      </c>
      <c r="I1240" s="100">
        <f t="shared" si="102"/>
        <v>0</v>
      </c>
      <c r="J1240" s="100">
        <f t="shared" si="103"/>
        <v>41863.230000000003</v>
      </c>
      <c r="K1240" s="125" t="str">
        <f>IF(J1240&gt;0,"ATRASADO","")</f>
        <v>ATRASADO</v>
      </c>
    </row>
    <row r="1241" spans="2:11" s="81" customFormat="1">
      <c r="B1241" s="33"/>
      <c r="C1241" s="35"/>
      <c r="D1241" s="10"/>
      <c r="E1241" s="16"/>
      <c r="F1241" s="57"/>
      <c r="G1241" s="29"/>
      <c r="H1241" s="33"/>
      <c r="I1241" s="100" t="str">
        <f t="shared" si="102"/>
        <v/>
      </c>
      <c r="J1241" s="100" t="str">
        <f t="shared" si="103"/>
        <v/>
      </c>
      <c r="K1241" s="125"/>
    </row>
    <row r="1242" spans="2:11">
      <c r="B1242" s="17">
        <v>39955</v>
      </c>
      <c r="C1242" s="31" t="s">
        <v>199</v>
      </c>
      <c r="D1242" s="10" t="s">
        <v>200</v>
      </c>
      <c r="E1242" s="16" t="s">
        <v>198</v>
      </c>
      <c r="F1242" s="57">
        <v>2311</v>
      </c>
      <c r="G1242" s="29">
        <v>40000</v>
      </c>
      <c r="H1242" s="17">
        <v>39955</v>
      </c>
      <c r="I1242" s="100">
        <f t="shared" si="102"/>
        <v>0</v>
      </c>
      <c r="J1242" s="100">
        <f t="shared" si="103"/>
        <v>40000</v>
      </c>
      <c r="K1242" s="125" t="str">
        <f>IF(J1242&gt;0,"ATRASADO","")</f>
        <v>ATRASADO</v>
      </c>
    </row>
    <row r="1243" spans="2:11" s="81" customFormat="1">
      <c r="B1243" s="17"/>
      <c r="C1243" s="31"/>
      <c r="D1243" s="10"/>
      <c r="E1243" s="16"/>
      <c r="F1243" s="57"/>
      <c r="G1243" s="29"/>
      <c r="H1243" s="17"/>
      <c r="I1243" s="100" t="str">
        <f t="shared" si="102"/>
        <v/>
      </c>
      <c r="J1243" s="100" t="str">
        <f t="shared" si="103"/>
        <v/>
      </c>
      <c r="K1243" s="125"/>
    </row>
    <row r="1244" spans="2:11">
      <c r="B1244" s="33">
        <v>40651</v>
      </c>
      <c r="C1244" s="32" t="s">
        <v>384</v>
      </c>
      <c r="D1244" s="10" t="s">
        <v>385</v>
      </c>
      <c r="E1244" s="16" t="s">
        <v>386</v>
      </c>
      <c r="F1244" s="57">
        <v>2243</v>
      </c>
      <c r="G1244" s="29">
        <v>13273.82</v>
      </c>
      <c r="H1244" s="33">
        <v>40651</v>
      </c>
      <c r="I1244" s="100">
        <f t="shared" si="102"/>
        <v>0</v>
      </c>
      <c r="J1244" s="100">
        <f t="shared" si="103"/>
        <v>13273.82</v>
      </c>
      <c r="K1244" s="125" t="str">
        <f t="shared" ref="K1244:K1249" si="104">IF(J1244&gt;0,"ATRASADO","")</f>
        <v>ATRASADO</v>
      </c>
    </row>
    <row r="1245" spans="2:11">
      <c r="B1245" s="33">
        <v>40683</v>
      </c>
      <c r="C1245" s="32" t="s">
        <v>387</v>
      </c>
      <c r="D1245" s="10" t="s">
        <v>385</v>
      </c>
      <c r="E1245" s="16" t="s">
        <v>386</v>
      </c>
      <c r="F1245" s="57">
        <v>2243</v>
      </c>
      <c r="G1245" s="29">
        <f>6624.54+399.99</f>
        <v>7024.53</v>
      </c>
      <c r="H1245" s="33">
        <v>40683</v>
      </c>
      <c r="I1245" s="100">
        <f t="shared" si="102"/>
        <v>0</v>
      </c>
      <c r="J1245" s="100">
        <f t="shared" si="103"/>
        <v>7024.53</v>
      </c>
      <c r="K1245" s="125" t="str">
        <f t="shared" si="104"/>
        <v>ATRASADO</v>
      </c>
    </row>
    <row r="1246" spans="2:11">
      <c r="B1246" s="33">
        <v>40724</v>
      </c>
      <c r="C1246" s="32" t="s">
        <v>388</v>
      </c>
      <c r="D1246" s="10" t="s">
        <v>385</v>
      </c>
      <c r="E1246" s="16" t="s">
        <v>386</v>
      </c>
      <c r="F1246" s="57">
        <v>2243</v>
      </c>
      <c r="G1246" s="29">
        <v>1160</v>
      </c>
      <c r="H1246" s="33">
        <v>40724</v>
      </c>
      <c r="I1246" s="100">
        <f t="shared" si="102"/>
        <v>0</v>
      </c>
      <c r="J1246" s="100">
        <f t="shared" si="103"/>
        <v>1160</v>
      </c>
      <c r="K1246" s="125" t="str">
        <f t="shared" si="104"/>
        <v>ATRASADO</v>
      </c>
    </row>
    <row r="1247" spans="2:11">
      <c r="B1247" s="107">
        <v>40633</v>
      </c>
      <c r="C1247" s="39">
        <v>127193</v>
      </c>
      <c r="D1247" s="10" t="s">
        <v>385</v>
      </c>
      <c r="E1247" s="16" t="s">
        <v>386</v>
      </c>
      <c r="F1247" s="57">
        <v>2243</v>
      </c>
      <c r="G1247" s="29">
        <v>285304.7</v>
      </c>
      <c r="H1247" s="33">
        <v>40633</v>
      </c>
      <c r="I1247" s="100">
        <f t="shared" si="102"/>
        <v>0</v>
      </c>
      <c r="J1247" s="100">
        <f t="shared" si="103"/>
        <v>285304.7</v>
      </c>
      <c r="K1247" s="125" t="str">
        <f t="shared" si="104"/>
        <v>ATRASADO</v>
      </c>
    </row>
    <row r="1248" spans="2:11">
      <c r="B1248" s="107">
        <v>40651</v>
      </c>
      <c r="C1248" s="39">
        <v>127304</v>
      </c>
      <c r="D1248" s="10" t="s">
        <v>385</v>
      </c>
      <c r="E1248" s="16" t="s">
        <v>386</v>
      </c>
      <c r="F1248" s="57">
        <v>2243</v>
      </c>
      <c r="G1248" s="29">
        <v>276101.34000000003</v>
      </c>
      <c r="H1248" s="33">
        <v>40651</v>
      </c>
      <c r="I1248" s="100">
        <f t="shared" si="102"/>
        <v>0</v>
      </c>
      <c r="J1248" s="100">
        <f t="shared" si="103"/>
        <v>276101.34000000003</v>
      </c>
      <c r="K1248" s="125" t="str">
        <f t="shared" si="104"/>
        <v>ATRASADO</v>
      </c>
    </row>
    <row r="1249" spans="2:11">
      <c r="B1249" s="107">
        <v>40663</v>
      </c>
      <c r="C1249" s="39">
        <v>127058</v>
      </c>
      <c r="D1249" s="10" t="s">
        <v>385</v>
      </c>
      <c r="E1249" s="16" t="s">
        <v>386</v>
      </c>
      <c r="F1249" s="57">
        <v>2243</v>
      </c>
      <c r="G1249" s="29">
        <v>276101.33</v>
      </c>
      <c r="H1249" s="33">
        <v>40663</v>
      </c>
      <c r="I1249" s="100">
        <f t="shared" si="102"/>
        <v>0</v>
      </c>
      <c r="J1249" s="100">
        <f t="shared" si="103"/>
        <v>276101.33</v>
      </c>
      <c r="K1249" s="125" t="str">
        <f t="shared" si="104"/>
        <v>ATRASADO</v>
      </c>
    </row>
    <row r="1250" spans="2:11" s="81" customFormat="1">
      <c r="B1250" s="107"/>
      <c r="C1250" s="39"/>
      <c r="D1250" s="10"/>
      <c r="E1250" s="16"/>
      <c r="F1250" s="57"/>
      <c r="G1250" s="29"/>
      <c r="H1250" s="40"/>
      <c r="I1250" s="100" t="str">
        <f t="shared" si="102"/>
        <v/>
      </c>
      <c r="J1250" s="100" t="str">
        <f t="shared" si="103"/>
        <v/>
      </c>
      <c r="K1250" s="125"/>
    </row>
    <row r="1251" spans="2:11">
      <c r="B1251" s="17">
        <v>40196</v>
      </c>
      <c r="C1251" s="13">
        <v>1500000116</v>
      </c>
      <c r="D1251" s="10" t="s">
        <v>482</v>
      </c>
      <c r="E1251" s="16" t="s">
        <v>102</v>
      </c>
      <c r="F1251" s="57">
        <v>2221</v>
      </c>
      <c r="G1251" s="29">
        <v>20000</v>
      </c>
      <c r="H1251" s="7">
        <v>40196</v>
      </c>
      <c r="I1251" s="100">
        <f t="shared" si="102"/>
        <v>0</v>
      </c>
      <c r="J1251" s="100">
        <f t="shared" si="103"/>
        <v>20000</v>
      </c>
      <c r="K1251" s="125" t="str">
        <f>IF(J1251&gt;0,"ATRASADO","")</f>
        <v>ATRASADO</v>
      </c>
    </row>
    <row r="1252" spans="2:11" s="81" customFormat="1">
      <c r="B1252" s="17"/>
      <c r="C1252" s="13"/>
      <c r="D1252" s="10"/>
      <c r="E1252" s="16"/>
      <c r="F1252" s="57"/>
      <c r="G1252" s="29"/>
      <c r="H1252" s="7"/>
      <c r="I1252" s="100" t="str">
        <f t="shared" si="102"/>
        <v/>
      </c>
      <c r="J1252" s="100" t="str">
        <f t="shared" si="103"/>
        <v/>
      </c>
      <c r="K1252" s="125"/>
    </row>
    <row r="1253" spans="2:11">
      <c r="B1253" s="8">
        <v>38717</v>
      </c>
      <c r="C1253" s="9" t="s">
        <v>18</v>
      </c>
      <c r="D1253" s="10" t="s">
        <v>250</v>
      </c>
      <c r="E1253" s="16" t="s">
        <v>18</v>
      </c>
      <c r="F1253" s="57">
        <v>4213</v>
      </c>
      <c r="G1253" s="29">
        <v>350714348.25</v>
      </c>
      <c r="H1253" s="8">
        <v>38717</v>
      </c>
      <c r="I1253" s="100">
        <f t="shared" si="102"/>
        <v>0</v>
      </c>
      <c r="J1253" s="100">
        <f t="shared" si="103"/>
        <v>350714348.25</v>
      </c>
      <c r="K1253" s="125" t="str">
        <f>IF(J1253&gt;0,"ATRASADO","")</f>
        <v>ATRASADO</v>
      </c>
    </row>
    <row r="1254" spans="2:11" s="90" customFormat="1">
      <c r="B1254" s="105"/>
      <c r="C1254" s="83"/>
      <c r="D1254" s="10"/>
      <c r="E1254" s="16"/>
      <c r="F1254" s="84"/>
      <c r="G1254" s="85"/>
      <c r="H1254" s="86"/>
      <c r="I1254" s="100" t="str">
        <f t="shared" si="102"/>
        <v/>
      </c>
      <c r="J1254" s="100" t="str">
        <f t="shared" si="103"/>
        <v/>
      </c>
      <c r="K1254" s="125"/>
    </row>
    <row r="1255" spans="2:11" ht="24.75">
      <c r="B1255" s="8">
        <v>40458</v>
      </c>
      <c r="C1255" s="9" t="s">
        <v>18</v>
      </c>
      <c r="D1255" s="10" t="s">
        <v>249</v>
      </c>
      <c r="E1255" s="16" t="s">
        <v>18</v>
      </c>
      <c r="F1255" s="57">
        <v>4213</v>
      </c>
      <c r="G1255" s="29">
        <v>7422916.1400000006</v>
      </c>
      <c r="H1255" s="8">
        <v>40458</v>
      </c>
      <c r="I1255" s="100">
        <f t="shared" si="102"/>
        <v>0</v>
      </c>
      <c r="J1255" s="100">
        <f t="shared" si="103"/>
        <v>7422916.1400000006</v>
      </c>
      <c r="K1255" s="125" t="str">
        <f>IF(J1255&gt;0,"ATRASADO","")</f>
        <v>ATRASADO</v>
      </c>
    </row>
    <row r="1256" spans="2:11" s="81" customFormat="1">
      <c r="B1256" s="8"/>
      <c r="C1256" s="9"/>
      <c r="D1256" s="10"/>
      <c r="E1256" s="16"/>
      <c r="F1256" s="57"/>
      <c r="G1256" s="29"/>
      <c r="H1256" s="8"/>
      <c r="I1256" s="100" t="str">
        <f t="shared" si="102"/>
        <v/>
      </c>
      <c r="J1256" s="100" t="str">
        <f t="shared" si="103"/>
        <v/>
      </c>
      <c r="K1256" s="125"/>
    </row>
    <row r="1257" spans="2:11">
      <c r="B1257" s="33">
        <v>40679</v>
      </c>
      <c r="C1257" s="32" t="s">
        <v>201</v>
      </c>
      <c r="D1257" s="10" t="s">
        <v>202</v>
      </c>
      <c r="E1257" s="16" t="s">
        <v>198</v>
      </c>
      <c r="F1257" s="57">
        <v>2311</v>
      </c>
      <c r="G1257" s="29">
        <v>5340</v>
      </c>
      <c r="H1257" s="33">
        <v>40679</v>
      </c>
      <c r="I1257" s="100">
        <f t="shared" si="102"/>
        <v>0</v>
      </c>
      <c r="J1257" s="100">
        <f t="shared" si="103"/>
        <v>5340</v>
      </c>
      <c r="K1257" s="125" t="str">
        <f t="shared" ref="K1257:K1269" si="105">IF(J1257&gt;0,"ATRASADO","")</f>
        <v>ATRASADO</v>
      </c>
    </row>
    <row r="1258" spans="2:11">
      <c r="B1258" s="33">
        <v>40679</v>
      </c>
      <c r="C1258" s="32" t="s">
        <v>203</v>
      </c>
      <c r="D1258" s="10" t="s">
        <v>202</v>
      </c>
      <c r="E1258" s="16" t="s">
        <v>198</v>
      </c>
      <c r="F1258" s="57">
        <v>2311</v>
      </c>
      <c r="G1258" s="29">
        <v>5340</v>
      </c>
      <c r="H1258" s="33">
        <v>40679</v>
      </c>
      <c r="I1258" s="100">
        <f t="shared" si="102"/>
        <v>0</v>
      </c>
      <c r="J1258" s="100">
        <f t="shared" si="103"/>
        <v>5340</v>
      </c>
      <c r="K1258" s="125" t="str">
        <f t="shared" si="105"/>
        <v>ATRASADO</v>
      </c>
    </row>
    <row r="1259" spans="2:11">
      <c r="B1259" s="33">
        <v>40679</v>
      </c>
      <c r="C1259" s="32" t="s">
        <v>204</v>
      </c>
      <c r="D1259" s="10" t="s">
        <v>202</v>
      </c>
      <c r="E1259" s="16" t="s">
        <v>198</v>
      </c>
      <c r="F1259" s="57">
        <v>2311</v>
      </c>
      <c r="G1259" s="29">
        <v>5340</v>
      </c>
      <c r="H1259" s="33">
        <v>40679</v>
      </c>
      <c r="I1259" s="100">
        <f t="shared" si="102"/>
        <v>0</v>
      </c>
      <c r="J1259" s="100">
        <f t="shared" si="103"/>
        <v>5340</v>
      </c>
      <c r="K1259" s="125" t="str">
        <f t="shared" si="105"/>
        <v>ATRASADO</v>
      </c>
    </row>
    <row r="1260" spans="2:11">
      <c r="B1260" s="33">
        <v>40679</v>
      </c>
      <c r="C1260" s="32" t="s">
        <v>205</v>
      </c>
      <c r="D1260" s="10" t="s">
        <v>202</v>
      </c>
      <c r="E1260" s="16" t="s">
        <v>198</v>
      </c>
      <c r="F1260" s="57">
        <v>2311</v>
      </c>
      <c r="G1260" s="29">
        <v>5340</v>
      </c>
      <c r="H1260" s="33">
        <v>40679</v>
      </c>
      <c r="I1260" s="100">
        <f t="shared" si="102"/>
        <v>0</v>
      </c>
      <c r="J1260" s="100">
        <f t="shared" si="103"/>
        <v>5340</v>
      </c>
      <c r="K1260" s="125" t="str">
        <f t="shared" si="105"/>
        <v>ATRASADO</v>
      </c>
    </row>
    <row r="1261" spans="2:11" s="81" customFormat="1">
      <c r="B1261" s="33">
        <v>40679</v>
      </c>
      <c r="C1261" s="32" t="s">
        <v>206</v>
      </c>
      <c r="D1261" s="10" t="s">
        <v>202</v>
      </c>
      <c r="E1261" s="16" t="s">
        <v>198</v>
      </c>
      <c r="F1261" s="57">
        <v>2311</v>
      </c>
      <c r="G1261" s="29">
        <v>5550</v>
      </c>
      <c r="H1261" s="33">
        <v>40679</v>
      </c>
      <c r="I1261" s="100">
        <f t="shared" ref="I1261:I1292" si="106">IF(G1261&gt;0,0,"")</f>
        <v>0</v>
      </c>
      <c r="J1261" s="100">
        <f t="shared" ref="J1261:J1292" si="107">IF(I1261=0,G1261,"")</f>
        <v>5550</v>
      </c>
      <c r="K1261" s="125" t="str">
        <f t="shared" si="105"/>
        <v>ATRASADO</v>
      </c>
    </row>
    <row r="1262" spans="2:11">
      <c r="B1262" s="33">
        <v>40809</v>
      </c>
      <c r="C1262" s="32" t="s">
        <v>207</v>
      </c>
      <c r="D1262" s="10" t="s">
        <v>202</v>
      </c>
      <c r="E1262" s="16" t="s">
        <v>198</v>
      </c>
      <c r="F1262" s="57">
        <v>2311</v>
      </c>
      <c r="G1262" s="29">
        <v>5250</v>
      </c>
      <c r="H1262" s="33">
        <v>40809</v>
      </c>
      <c r="I1262" s="100">
        <f t="shared" si="106"/>
        <v>0</v>
      </c>
      <c r="J1262" s="100">
        <f t="shared" si="107"/>
        <v>5250</v>
      </c>
      <c r="K1262" s="125" t="str">
        <f t="shared" si="105"/>
        <v>ATRASADO</v>
      </c>
    </row>
    <row r="1263" spans="2:11" s="81" customFormat="1">
      <c r="B1263" s="33">
        <v>40809</v>
      </c>
      <c r="C1263" s="32" t="s">
        <v>208</v>
      </c>
      <c r="D1263" s="10" t="s">
        <v>202</v>
      </c>
      <c r="E1263" s="16" t="s">
        <v>198</v>
      </c>
      <c r="F1263" s="57">
        <v>2311</v>
      </c>
      <c r="G1263" s="29">
        <v>5250</v>
      </c>
      <c r="H1263" s="33">
        <v>40809</v>
      </c>
      <c r="I1263" s="100">
        <f t="shared" si="106"/>
        <v>0</v>
      </c>
      <c r="J1263" s="100">
        <f t="shared" si="107"/>
        <v>5250</v>
      </c>
      <c r="K1263" s="125" t="str">
        <f t="shared" si="105"/>
        <v>ATRASADO</v>
      </c>
    </row>
    <row r="1264" spans="2:11">
      <c r="B1264" s="33">
        <v>40809</v>
      </c>
      <c r="C1264" s="32" t="s">
        <v>209</v>
      </c>
      <c r="D1264" s="10" t="s">
        <v>202</v>
      </c>
      <c r="E1264" s="16" t="s">
        <v>198</v>
      </c>
      <c r="F1264" s="57">
        <v>2311</v>
      </c>
      <c r="G1264" s="29">
        <v>5250</v>
      </c>
      <c r="H1264" s="33">
        <v>40809</v>
      </c>
      <c r="I1264" s="100">
        <f t="shared" si="106"/>
        <v>0</v>
      </c>
      <c r="J1264" s="100">
        <f t="shared" si="107"/>
        <v>5250</v>
      </c>
      <c r="K1264" s="125" t="str">
        <f t="shared" si="105"/>
        <v>ATRASADO</v>
      </c>
    </row>
    <row r="1265" spans="2:11">
      <c r="B1265" s="33">
        <v>40809</v>
      </c>
      <c r="C1265" s="32" t="s">
        <v>210</v>
      </c>
      <c r="D1265" s="10" t="s">
        <v>202</v>
      </c>
      <c r="E1265" s="16" t="s">
        <v>198</v>
      </c>
      <c r="F1265" s="57">
        <v>2311</v>
      </c>
      <c r="G1265" s="29">
        <v>5250</v>
      </c>
      <c r="H1265" s="33">
        <v>40809</v>
      </c>
      <c r="I1265" s="100">
        <f t="shared" si="106"/>
        <v>0</v>
      </c>
      <c r="J1265" s="100">
        <f t="shared" si="107"/>
        <v>5250</v>
      </c>
      <c r="K1265" s="125" t="str">
        <f t="shared" si="105"/>
        <v>ATRASADO</v>
      </c>
    </row>
    <row r="1266" spans="2:11">
      <c r="B1266" s="33">
        <v>40833</v>
      </c>
      <c r="C1266" s="32" t="s">
        <v>211</v>
      </c>
      <c r="D1266" s="10" t="s">
        <v>202</v>
      </c>
      <c r="E1266" s="16" t="s">
        <v>198</v>
      </c>
      <c r="F1266" s="57">
        <v>2311</v>
      </c>
      <c r="G1266" s="29">
        <v>5250</v>
      </c>
      <c r="H1266" s="33">
        <v>40833</v>
      </c>
      <c r="I1266" s="100">
        <f t="shared" si="106"/>
        <v>0</v>
      </c>
      <c r="J1266" s="100">
        <f t="shared" si="107"/>
        <v>5250</v>
      </c>
      <c r="K1266" s="125" t="str">
        <f t="shared" si="105"/>
        <v>ATRASADO</v>
      </c>
    </row>
    <row r="1267" spans="2:11">
      <c r="B1267" s="33">
        <v>40833</v>
      </c>
      <c r="C1267" s="32" t="s">
        <v>212</v>
      </c>
      <c r="D1267" s="10" t="s">
        <v>202</v>
      </c>
      <c r="E1267" s="16" t="s">
        <v>198</v>
      </c>
      <c r="F1267" s="57">
        <v>2311</v>
      </c>
      <c r="G1267" s="29">
        <v>5250</v>
      </c>
      <c r="H1267" s="33">
        <v>40833</v>
      </c>
      <c r="I1267" s="100">
        <f t="shared" si="106"/>
        <v>0</v>
      </c>
      <c r="J1267" s="100">
        <f t="shared" si="107"/>
        <v>5250</v>
      </c>
      <c r="K1267" s="125" t="str">
        <f t="shared" si="105"/>
        <v>ATRASADO</v>
      </c>
    </row>
    <row r="1268" spans="2:11">
      <c r="B1268" s="33">
        <v>40833</v>
      </c>
      <c r="C1268" s="32" t="s">
        <v>213</v>
      </c>
      <c r="D1268" s="10" t="s">
        <v>202</v>
      </c>
      <c r="E1268" s="16" t="s">
        <v>198</v>
      </c>
      <c r="F1268" s="57">
        <v>2311</v>
      </c>
      <c r="G1268" s="29">
        <v>4200</v>
      </c>
      <c r="H1268" s="33">
        <v>40833</v>
      </c>
      <c r="I1268" s="100">
        <f t="shared" si="106"/>
        <v>0</v>
      </c>
      <c r="J1268" s="100">
        <f t="shared" si="107"/>
        <v>4200</v>
      </c>
      <c r="K1268" s="125" t="str">
        <f t="shared" si="105"/>
        <v>ATRASADO</v>
      </c>
    </row>
    <row r="1269" spans="2:11">
      <c r="B1269" s="33">
        <v>40833</v>
      </c>
      <c r="C1269" s="32" t="s">
        <v>214</v>
      </c>
      <c r="D1269" s="10" t="s">
        <v>202</v>
      </c>
      <c r="E1269" s="16" t="s">
        <v>198</v>
      </c>
      <c r="F1269" s="57">
        <v>2311</v>
      </c>
      <c r="G1269" s="29">
        <v>4322.1499999999996</v>
      </c>
      <c r="H1269" s="33">
        <v>40833</v>
      </c>
      <c r="I1269" s="100">
        <f t="shared" si="106"/>
        <v>0</v>
      </c>
      <c r="J1269" s="100">
        <f t="shared" si="107"/>
        <v>4322.1499999999996</v>
      </c>
      <c r="K1269" s="125" t="str">
        <f t="shared" si="105"/>
        <v>ATRASADO</v>
      </c>
    </row>
    <row r="1270" spans="2:11" s="93" customFormat="1">
      <c r="B1270" s="33"/>
      <c r="C1270" s="32"/>
      <c r="D1270" s="10"/>
      <c r="E1270" s="16"/>
      <c r="F1270" s="57"/>
      <c r="G1270" s="29"/>
      <c r="H1270" s="33"/>
      <c r="I1270" s="100" t="str">
        <f t="shared" si="106"/>
        <v/>
      </c>
      <c r="J1270" s="100" t="str">
        <f t="shared" si="107"/>
        <v/>
      </c>
      <c r="K1270" s="125"/>
    </row>
    <row r="1271" spans="2:11">
      <c r="B1271" s="33">
        <v>40652</v>
      </c>
      <c r="C1271" s="9" t="s">
        <v>389</v>
      </c>
      <c r="D1271" s="10" t="s">
        <v>390</v>
      </c>
      <c r="E1271" s="16" t="s">
        <v>391</v>
      </c>
      <c r="F1271" s="57">
        <v>2258</v>
      </c>
      <c r="G1271" s="29">
        <v>14784</v>
      </c>
      <c r="H1271" s="33">
        <v>40652</v>
      </c>
      <c r="I1271" s="100">
        <f t="shared" si="106"/>
        <v>0</v>
      </c>
      <c r="J1271" s="100">
        <f t="shared" si="107"/>
        <v>14784</v>
      </c>
      <c r="K1271" s="125" t="str">
        <f t="shared" ref="K1271:K1280" si="108">IF(J1271&gt;0,"ATRASADO","")</f>
        <v>ATRASADO</v>
      </c>
    </row>
    <row r="1272" spans="2:11">
      <c r="B1272" s="33">
        <v>40652</v>
      </c>
      <c r="C1272" s="9" t="s">
        <v>392</v>
      </c>
      <c r="D1272" s="10" t="s">
        <v>390</v>
      </c>
      <c r="E1272" s="16" t="s">
        <v>391</v>
      </c>
      <c r="F1272" s="57">
        <v>2258</v>
      </c>
      <c r="G1272" s="29">
        <v>6784</v>
      </c>
      <c r="H1272" s="33">
        <v>40652</v>
      </c>
      <c r="I1272" s="100">
        <f t="shared" si="106"/>
        <v>0</v>
      </c>
      <c r="J1272" s="100">
        <f t="shared" si="107"/>
        <v>6784</v>
      </c>
      <c r="K1272" s="125" t="str">
        <f t="shared" si="108"/>
        <v>ATRASADO</v>
      </c>
    </row>
    <row r="1273" spans="2:11">
      <c r="B1273" s="7">
        <v>40910</v>
      </c>
      <c r="C1273" s="9">
        <v>1501547576</v>
      </c>
      <c r="D1273" s="10" t="s">
        <v>390</v>
      </c>
      <c r="E1273" s="16" t="s">
        <v>421</v>
      </c>
      <c r="F1273" s="57">
        <v>2258</v>
      </c>
      <c r="G1273" s="29">
        <v>21576</v>
      </c>
      <c r="H1273" s="33">
        <v>40910</v>
      </c>
      <c r="I1273" s="100">
        <f t="shared" si="106"/>
        <v>0</v>
      </c>
      <c r="J1273" s="100">
        <f t="shared" si="107"/>
        <v>21576</v>
      </c>
      <c r="K1273" s="125" t="str">
        <f t="shared" si="108"/>
        <v>ATRASADO</v>
      </c>
    </row>
    <row r="1274" spans="2:11">
      <c r="B1274" s="7">
        <v>40910</v>
      </c>
      <c r="C1274" s="9">
        <v>1501547577</v>
      </c>
      <c r="D1274" s="10" t="s">
        <v>390</v>
      </c>
      <c r="E1274" s="16" t="s">
        <v>421</v>
      </c>
      <c r="F1274" s="57">
        <v>2258</v>
      </c>
      <c r="G1274" s="29">
        <v>21576</v>
      </c>
      <c r="H1274" s="33">
        <v>40910</v>
      </c>
      <c r="I1274" s="100">
        <f t="shared" si="106"/>
        <v>0</v>
      </c>
      <c r="J1274" s="100">
        <f t="shared" si="107"/>
        <v>21576</v>
      </c>
      <c r="K1274" s="125" t="str">
        <f t="shared" si="108"/>
        <v>ATRASADO</v>
      </c>
    </row>
    <row r="1275" spans="2:11">
      <c r="B1275" s="7">
        <v>40910</v>
      </c>
      <c r="C1275" s="9">
        <v>1501547578</v>
      </c>
      <c r="D1275" s="10" t="s">
        <v>390</v>
      </c>
      <c r="E1275" s="16" t="s">
        <v>421</v>
      </c>
      <c r="F1275" s="57">
        <v>2258</v>
      </c>
      <c r="G1275" s="29">
        <v>21576</v>
      </c>
      <c r="H1275" s="33">
        <v>40910</v>
      </c>
      <c r="I1275" s="100">
        <f t="shared" si="106"/>
        <v>0</v>
      </c>
      <c r="J1275" s="100">
        <f t="shared" si="107"/>
        <v>21576</v>
      </c>
      <c r="K1275" s="125" t="str">
        <f t="shared" si="108"/>
        <v>ATRASADO</v>
      </c>
    </row>
    <row r="1276" spans="2:11">
      <c r="B1276" s="7">
        <v>40910</v>
      </c>
      <c r="C1276" s="9">
        <v>1501547579</v>
      </c>
      <c r="D1276" s="10" t="s">
        <v>390</v>
      </c>
      <c r="E1276" s="16" t="s">
        <v>421</v>
      </c>
      <c r="F1276" s="57">
        <v>2258</v>
      </c>
      <c r="G1276" s="29">
        <v>21576</v>
      </c>
      <c r="H1276" s="33">
        <v>40910</v>
      </c>
      <c r="I1276" s="100">
        <f t="shared" si="106"/>
        <v>0</v>
      </c>
      <c r="J1276" s="100">
        <f t="shared" si="107"/>
        <v>21576</v>
      </c>
      <c r="K1276" s="125" t="str">
        <f t="shared" si="108"/>
        <v>ATRASADO</v>
      </c>
    </row>
    <row r="1277" spans="2:11">
      <c r="B1277" s="7">
        <v>40918</v>
      </c>
      <c r="C1277" s="9">
        <v>1501547572</v>
      </c>
      <c r="D1277" s="10" t="s">
        <v>390</v>
      </c>
      <c r="E1277" s="16" t="s">
        <v>421</v>
      </c>
      <c r="F1277" s="57">
        <v>2258</v>
      </c>
      <c r="G1277" s="29">
        <v>20088</v>
      </c>
      <c r="H1277" s="33">
        <v>40918</v>
      </c>
      <c r="I1277" s="100">
        <f t="shared" si="106"/>
        <v>0</v>
      </c>
      <c r="J1277" s="100">
        <f t="shared" si="107"/>
        <v>20088</v>
      </c>
      <c r="K1277" s="125" t="str">
        <f t="shared" si="108"/>
        <v>ATRASADO</v>
      </c>
    </row>
    <row r="1278" spans="2:11">
      <c r="B1278" s="7">
        <v>40918</v>
      </c>
      <c r="C1278" s="9">
        <v>1501547573</v>
      </c>
      <c r="D1278" s="10" t="s">
        <v>390</v>
      </c>
      <c r="E1278" s="16" t="s">
        <v>421</v>
      </c>
      <c r="F1278" s="57">
        <v>2258</v>
      </c>
      <c r="G1278" s="29">
        <v>20088</v>
      </c>
      <c r="H1278" s="33">
        <v>40918</v>
      </c>
      <c r="I1278" s="100">
        <f t="shared" si="106"/>
        <v>0</v>
      </c>
      <c r="J1278" s="100">
        <f t="shared" si="107"/>
        <v>20088</v>
      </c>
      <c r="K1278" s="125" t="str">
        <f t="shared" si="108"/>
        <v>ATRASADO</v>
      </c>
    </row>
    <row r="1279" spans="2:11">
      <c r="B1279" s="7">
        <v>40918</v>
      </c>
      <c r="C1279" s="9">
        <v>1501547574</v>
      </c>
      <c r="D1279" s="10" t="s">
        <v>390</v>
      </c>
      <c r="E1279" s="16" t="s">
        <v>421</v>
      </c>
      <c r="F1279" s="57">
        <v>2258</v>
      </c>
      <c r="G1279" s="29">
        <v>20088</v>
      </c>
      <c r="H1279" s="33">
        <v>40918</v>
      </c>
      <c r="I1279" s="100">
        <f t="shared" si="106"/>
        <v>0</v>
      </c>
      <c r="J1279" s="100">
        <f t="shared" si="107"/>
        <v>20088</v>
      </c>
      <c r="K1279" s="125" t="str">
        <f t="shared" si="108"/>
        <v>ATRASADO</v>
      </c>
    </row>
    <row r="1280" spans="2:11">
      <c r="B1280" s="7">
        <v>40918</v>
      </c>
      <c r="C1280" s="9">
        <v>1501547575</v>
      </c>
      <c r="D1280" s="10" t="s">
        <v>390</v>
      </c>
      <c r="E1280" s="16" t="s">
        <v>421</v>
      </c>
      <c r="F1280" s="57">
        <v>2258</v>
      </c>
      <c r="G1280" s="29">
        <v>31088</v>
      </c>
      <c r="H1280" s="33">
        <v>40918</v>
      </c>
      <c r="I1280" s="100">
        <f t="shared" si="106"/>
        <v>0</v>
      </c>
      <c r="J1280" s="100">
        <f t="shared" si="107"/>
        <v>31088</v>
      </c>
      <c r="K1280" s="125" t="str">
        <f t="shared" si="108"/>
        <v>ATRASADO</v>
      </c>
    </row>
    <row r="1281" spans="2:11" s="81" customFormat="1">
      <c r="B1281" s="7"/>
      <c r="C1281" s="9"/>
      <c r="D1281" s="10"/>
      <c r="E1281" s="16"/>
      <c r="F1281" s="57"/>
      <c r="G1281" s="29"/>
      <c r="H1281" s="33"/>
      <c r="I1281" s="100" t="str">
        <f t="shared" si="106"/>
        <v/>
      </c>
      <c r="J1281" s="100" t="str">
        <f t="shared" si="107"/>
        <v/>
      </c>
      <c r="K1281" s="125"/>
    </row>
    <row r="1282" spans="2:11" ht="24.75">
      <c r="B1282" s="8">
        <v>40543</v>
      </c>
      <c r="C1282" s="15" t="s">
        <v>243</v>
      </c>
      <c r="D1282" s="10" t="s">
        <v>240</v>
      </c>
      <c r="E1282" s="16" t="s">
        <v>241</v>
      </c>
      <c r="F1282" s="57">
        <v>2271</v>
      </c>
      <c r="G1282" s="29">
        <v>3549870.4</v>
      </c>
      <c r="H1282" s="8">
        <v>40543</v>
      </c>
      <c r="I1282" s="100">
        <f t="shared" si="106"/>
        <v>0</v>
      </c>
      <c r="J1282" s="100">
        <f t="shared" si="107"/>
        <v>3549870.4</v>
      </c>
      <c r="K1282" s="125" t="str">
        <f>IF(J1282&gt;0,"ATRASADO","")</f>
        <v>ATRASADO</v>
      </c>
    </row>
    <row r="1283" spans="2:11" s="81" customFormat="1">
      <c r="B1283" s="8"/>
      <c r="C1283" s="15"/>
      <c r="D1283" s="10"/>
      <c r="E1283" s="16"/>
      <c r="F1283" s="57"/>
      <c r="G1283" s="29"/>
      <c r="H1283" s="8"/>
      <c r="I1283" s="100" t="str">
        <f t="shared" si="106"/>
        <v/>
      </c>
      <c r="J1283" s="100" t="str">
        <f t="shared" si="107"/>
        <v/>
      </c>
      <c r="K1283" s="125"/>
    </row>
    <row r="1284" spans="2:11">
      <c r="B1284" s="33">
        <v>40543</v>
      </c>
      <c r="C1284" s="9" t="s">
        <v>487</v>
      </c>
      <c r="D1284" s="10" t="s">
        <v>486</v>
      </c>
      <c r="E1284" s="16" t="s">
        <v>102</v>
      </c>
      <c r="F1284" s="57">
        <v>2221</v>
      </c>
      <c r="G1284" s="29">
        <v>232000</v>
      </c>
      <c r="H1284" s="33">
        <v>40543</v>
      </c>
      <c r="I1284" s="100">
        <f t="shared" si="106"/>
        <v>0</v>
      </c>
      <c r="J1284" s="100">
        <f t="shared" si="107"/>
        <v>232000</v>
      </c>
      <c r="K1284" s="125" t="str">
        <f>IF(J1284&gt;0,"ATRASADO","")</f>
        <v>ATRASADO</v>
      </c>
    </row>
    <row r="1285" spans="2:11">
      <c r="B1285" s="33">
        <v>39917</v>
      </c>
      <c r="C1285" s="9" t="s">
        <v>488</v>
      </c>
      <c r="D1285" s="10" t="s">
        <v>486</v>
      </c>
      <c r="E1285" s="16" t="s">
        <v>102</v>
      </c>
      <c r="F1285" s="57">
        <v>2221</v>
      </c>
      <c r="G1285" s="29">
        <v>109400</v>
      </c>
      <c r="H1285" s="33">
        <v>39917</v>
      </c>
      <c r="I1285" s="100">
        <f t="shared" si="106"/>
        <v>0</v>
      </c>
      <c r="J1285" s="100">
        <f t="shared" si="107"/>
        <v>109400</v>
      </c>
      <c r="K1285" s="125" t="str">
        <f>IF(J1285&gt;0,"ATRASADO","")</f>
        <v>ATRASADO</v>
      </c>
    </row>
    <row r="1286" spans="2:11">
      <c r="B1286" s="33">
        <v>40463</v>
      </c>
      <c r="C1286" s="9" t="s">
        <v>489</v>
      </c>
      <c r="D1286" s="10" t="s">
        <v>486</v>
      </c>
      <c r="E1286" s="16" t="s">
        <v>102</v>
      </c>
      <c r="F1286" s="57">
        <v>2221</v>
      </c>
      <c r="G1286" s="29">
        <v>36818.400000000001</v>
      </c>
      <c r="H1286" s="33">
        <v>40463</v>
      </c>
      <c r="I1286" s="100">
        <f t="shared" si="106"/>
        <v>0</v>
      </c>
      <c r="J1286" s="100">
        <f t="shared" si="107"/>
        <v>36818.400000000001</v>
      </c>
      <c r="K1286" s="125" t="str">
        <f>IF(J1286&gt;0,"ATRASADO","")</f>
        <v>ATRASADO</v>
      </c>
    </row>
    <row r="1287" spans="2:11" s="81" customFormat="1">
      <c r="B1287" s="33"/>
      <c r="C1287" s="32"/>
      <c r="D1287" s="10"/>
      <c r="E1287" s="16"/>
      <c r="F1287" s="57"/>
      <c r="G1287" s="29"/>
      <c r="H1287" s="33"/>
      <c r="I1287" s="100" t="str">
        <f t="shared" si="106"/>
        <v/>
      </c>
      <c r="J1287" s="100" t="str">
        <f t="shared" si="107"/>
        <v/>
      </c>
      <c r="K1287" s="125"/>
    </row>
    <row r="1288" spans="2:11">
      <c r="B1288" s="33">
        <v>40899</v>
      </c>
      <c r="C1288" s="32" t="s">
        <v>393</v>
      </c>
      <c r="D1288" s="10" t="s">
        <v>394</v>
      </c>
      <c r="E1288" s="16" t="s">
        <v>386</v>
      </c>
      <c r="F1288" s="57">
        <v>2243</v>
      </c>
      <c r="G1288" s="29">
        <v>97758.55</v>
      </c>
      <c r="H1288" s="33">
        <v>40899</v>
      </c>
      <c r="I1288" s="100">
        <f t="shared" si="106"/>
        <v>0</v>
      </c>
      <c r="J1288" s="100">
        <f t="shared" si="107"/>
        <v>97758.55</v>
      </c>
      <c r="K1288" s="125" t="str">
        <f t="shared" ref="K1288:K1293" si="109">IF(J1288&gt;0,"ATRASADO","")</f>
        <v>ATRASADO</v>
      </c>
    </row>
    <row r="1289" spans="2:11">
      <c r="B1289" s="33">
        <v>40872</v>
      </c>
      <c r="C1289" s="32" t="s">
        <v>448</v>
      </c>
      <c r="D1289" s="10" t="s">
        <v>394</v>
      </c>
      <c r="E1289" s="16" t="s">
        <v>386</v>
      </c>
      <c r="F1289" s="57">
        <v>2243</v>
      </c>
      <c r="G1289" s="29">
        <v>47347.15</v>
      </c>
      <c r="H1289" s="33">
        <v>40899</v>
      </c>
      <c r="I1289" s="100">
        <f t="shared" si="106"/>
        <v>0</v>
      </c>
      <c r="J1289" s="100">
        <f t="shared" si="107"/>
        <v>47347.15</v>
      </c>
      <c r="K1289" s="125" t="str">
        <f t="shared" si="109"/>
        <v>ATRASADO</v>
      </c>
    </row>
    <row r="1290" spans="2:11">
      <c r="B1290" s="33">
        <v>40857</v>
      </c>
      <c r="C1290" s="32" t="s">
        <v>395</v>
      </c>
      <c r="D1290" s="10" t="s">
        <v>394</v>
      </c>
      <c r="E1290" s="16" t="s">
        <v>386</v>
      </c>
      <c r="F1290" s="57">
        <v>2243</v>
      </c>
      <c r="G1290" s="29">
        <v>64947.79</v>
      </c>
      <c r="H1290" s="33">
        <v>40857</v>
      </c>
      <c r="I1290" s="100">
        <f t="shared" si="106"/>
        <v>0</v>
      </c>
      <c r="J1290" s="100">
        <f t="shared" si="107"/>
        <v>64947.79</v>
      </c>
      <c r="K1290" s="125" t="str">
        <f t="shared" si="109"/>
        <v>ATRASADO</v>
      </c>
    </row>
    <row r="1291" spans="2:11">
      <c r="B1291" s="33">
        <v>40841</v>
      </c>
      <c r="C1291" s="32" t="s">
        <v>396</v>
      </c>
      <c r="D1291" s="10" t="s">
        <v>394</v>
      </c>
      <c r="E1291" s="16" t="s">
        <v>386</v>
      </c>
      <c r="F1291" s="57">
        <v>2243</v>
      </c>
      <c r="G1291" s="29">
        <v>63752.53</v>
      </c>
      <c r="H1291" s="33">
        <v>40841</v>
      </c>
      <c r="I1291" s="100">
        <f t="shared" si="106"/>
        <v>0</v>
      </c>
      <c r="J1291" s="100">
        <f t="shared" si="107"/>
        <v>63752.53</v>
      </c>
      <c r="K1291" s="125" t="str">
        <f t="shared" si="109"/>
        <v>ATRASADO</v>
      </c>
    </row>
    <row r="1292" spans="2:11" s="11" customFormat="1">
      <c r="B1292" s="33">
        <v>40796</v>
      </c>
      <c r="C1292" s="32" t="s">
        <v>397</v>
      </c>
      <c r="D1292" s="10" t="s">
        <v>394</v>
      </c>
      <c r="E1292" s="16" t="s">
        <v>386</v>
      </c>
      <c r="F1292" s="57">
        <v>2243</v>
      </c>
      <c r="G1292" s="29">
        <v>63723.519999999997</v>
      </c>
      <c r="H1292" s="33">
        <v>40796</v>
      </c>
      <c r="I1292" s="100">
        <f t="shared" si="106"/>
        <v>0</v>
      </c>
      <c r="J1292" s="100">
        <f t="shared" si="107"/>
        <v>63723.519999999997</v>
      </c>
      <c r="K1292" s="125" t="str">
        <f t="shared" si="109"/>
        <v>ATRASADO</v>
      </c>
    </row>
    <row r="1293" spans="2:11">
      <c r="B1293" s="33">
        <v>40826</v>
      </c>
      <c r="C1293" s="32" t="s">
        <v>398</v>
      </c>
      <c r="D1293" s="10" t="s">
        <v>394</v>
      </c>
      <c r="E1293" s="16" t="s">
        <v>386</v>
      </c>
      <c r="F1293" s="57">
        <v>2243</v>
      </c>
      <c r="G1293" s="29">
        <v>14142.43</v>
      </c>
      <c r="H1293" s="33">
        <v>40826</v>
      </c>
      <c r="I1293" s="100">
        <f t="shared" ref="I1293:I1324" si="110">IF(G1293&gt;0,0,"")</f>
        <v>0</v>
      </c>
      <c r="J1293" s="100">
        <f t="shared" ref="J1293:J1324" si="111">IF(I1293=0,G1293,"")</f>
        <v>14142.43</v>
      </c>
      <c r="K1293" s="125" t="str">
        <f t="shared" si="109"/>
        <v>ATRASADO</v>
      </c>
    </row>
    <row r="1294" spans="2:11" s="81" customFormat="1">
      <c r="B1294" s="33"/>
      <c r="C1294" s="32"/>
      <c r="D1294" s="10"/>
      <c r="E1294" s="16"/>
      <c r="F1294" s="57"/>
      <c r="G1294" s="29"/>
      <c r="H1294" s="33"/>
      <c r="I1294" s="100" t="str">
        <f t="shared" si="110"/>
        <v/>
      </c>
      <c r="J1294" s="100" t="str">
        <f t="shared" si="111"/>
        <v/>
      </c>
      <c r="K1294" s="125"/>
    </row>
    <row r="1295" spans="2:11" s="60" customFormat="1">
      <c r="B1295" s="8" t="s">
        <v>275</v>
      </c>
      <c r="C1295" s="18" t="s">
        <v>244</v>
      </c>
      <c r="D1295" s="10" t="s">
        <v>274</v>
      </c>
      <c r="E1295" s="16" t="s">
        <v>6</v>
      </c>
      <c r="F1295" s="57">
        <v>2254</v>
      </c>
      <c r="G1295" s="29">
        <v>37800</v>
      </c>
      <c r="H1295" s="8" t="s">
        <v>275</v>
      </c>
      <c r="I1295" s="100">
        <f t="shared" si="110"/>
        <v>0</v>
      </c>
      <c r="J1295" s="100">
        <f t="shared" si="111"/>
        <v>37800</v>
      </c>
      <c r="K1295" s="125" t="str">
        <f>IF(J1295&gt;0,"ATRASADO","")</f>
        <v>ATRASADO</v>
      </c>
    </row>
    <row r="1296" spans="2:11" s="60" customFormat="1">
      <c r="B1296" s="8">
        <v>40359</v>
      </c>
      <c r="C1296" s="18" t="s">
        <v>247</v>
      </c>
      <c r="D1296" s="10" t="s">
        <v>274</v>
      </c>
      <c r="E1296" s="16" t="s">
        <v>6</v>
      </c>
      <c r="F1296" s="57">
        <v>2254</v>
      </c>
      <c r="G1296" s="29">
        <v>39600</v>
      </c>
      <c r="H1296" s="8">
        <v>40359</v>
      </c>
      <c r="I1296" s="100">
        <f t="shared" si="110"/>
        <v>0</v>
      </c>
      <c r="J1296" s="100">
        <f t="shared" si="111"/>
        <v>39600</v>
      </c>
      <c r="K1296" s="125" t="str">
        <f>IF(J1296&gt;0,"ATRASADO","")</f>
        <v>ATRASADO</v>
      </c>
    </row>
    <row r="1297" spans="2:11">
      <c r="B1297" s="8">
        <v>40390</v>
      </c>
      <c r="C1297" s="18" t="s">
        <v>248</v>
      </c>
      <c r="D1297" s="10" t="s">
        <v>274</v>
      </c>
      <c r="E1297" s="16" t="s">
        <v>6</v>
      </c>
      <c r="F1297" s="57">
        <v>2254</v>
      </c>
      <c r="G1297" s="29">
        <v>14400</v>
      </c>
      <c r="H1297" s="8">
        <v>40390</v>
      </c>
      <c r="I1297" s="100">
        <f t="shared" si="110"/>
        <v>0</v>
      </c>
      <c r="J1297" s="100">
        <f t="shared" si="111"/>
        <v>14400</v>
      </c>
      <c r="K1297" s="125" t="str">
        <f>IF(J1297&gt;0,"ATRASADO","")</f>
        <v>ATRASADO</v>
      </c>
    </row>
    <row r="1298" spans="2:11" s="81" customFormat="1">
      <c r="B1298" s="8"/>
      <c r="C1298" s="18"/>
      <c r="D1298" s="10"/>
      <c r="E1298" s="16"/>
      <c r="F1298" s="57"/>
      <c r="G1298" s="29"/>
      <c r="H1298" s="8"/>
      <c r="I1298" s="100" t="str">
        <f t="shared" si="110"/>
        <v/>
      </c>
      <c r="J1298" s="100" t="str">
        <f t="shared" si="111"/>
        <v/>
      </c>
      <c r="K1298" s="125"/>
    </row>
    <row r="1299" spans="2:11">
      <c r="B1299" s="33">
        <v>40847</v>
      </c>
      <c r="C1299" s="32" t="s">
        <v>399</v>
      </c>
      <c r="D1299" s="10" t="s">
        <v>400</v>
      </c>
      <c r="E1299" s="16" t="s">
        <v>135</v>
      </c>
      <c r="F1299" s="57">
        <v>2332</v>
      </c>
      <c r="G1299" s="29">
        <v>38104.33</v>
      </c>
      <c r="H1299" s="33">
        <v>40847</v>
      </c>
      <c r="I1299" s="100">
        <f t="shared" si="110"/>
        <v>0</v>
      </c>
      <c r="J1299" s="100">
        <f t="shared" si="111"/>
        <v>38104.33</v>
      </c>
      <c r="K1299" s="125" t="str">
        <f>IF(J1299&gt;0,"ATRASADO","")</f>
        <v>ATRASADO</v>
      </c>
    </row>
    <row r="1300" spans="2:11" s="81" customFormat="1">
      <c r="B1300" s="33"/>
      <c r="C1300" s="32"/>
      <c r="D1300" s="10"/>
      <c r="E1300" s="16"/>
      <c r="F1300" s="57"/>
      <c r="G1300" s="29"/>
      <c r="H1300" s="33"/>
      <c r="I1300" s="100" t="str">
        <f t="shared" si="110"/>
        <v/>
      </c>
      <c r="J1300" s="100" t="str">
        <f t="shared" si="111"/>
        <v/>
      </c>
      <c r="K1300" s="125"/>
    </row>
    <row r="1301" spans="2:11">
      <c r="B1301" s="33">
        <v>40217</v>
      </c>
      <c r="C1301" s="32" t="s">
        <v>491</v>
      </c>
      <c r="D1301" s="10" t="s">
        <v>490</v>
      </c>
      <c r="E1301" s="16" t="s">
        <v>131</v>
      </c>
      <c r="F1301" s="57">
        <v>2287</v>
      </c>
      <c r="G1301" s="29">
        <v>252250</v>
      </c>
      <c r="H1301" s="33">
        <v>40217</v>
      </c>
      <c r="I1301" s="100">
        <f t="shared" si="110"/>
        <v>0</v>
      </c>
      <c r="J1301" s="100">
        <f t="shared" si="111"/>
        <v>252250</v>
      </c>
      <c r="K1301" s="125" t="str">
        <f>IF(J1301&gt;0,"ATRASADO","")</f>
        <v>ATRASADO</v>
      </c>
    </row>
    <row r="1302" spans="2:11" s="81" customFormat="1">
      <c r="B1302" s="33"/>
      <c r="C1302" s="32"/>
      <c r="D1302" s="10"/>
      <c r="E1302" s="16"/>
      <c r="F1302" s="57"/>
      <c r="G1302" s="29"/>
      <c r="H1302" s="33"/>
      <c r="I1302" s="100" t="str">
        <f t="shared" si="110"/>
        <v/>
      </c>
      <c r="J1302" s="100" t="str">
        <f t="shared" si="111"/>
        <v/>
      </c>
      <c r="K1302" s="125"/>
    </row>
    <row r="1303" spans="2:11">
      <c r="B1303" s="33">
        <v>40283</v>
      </c>
      <c r="C1303" s="32" t="s">
        <v>541</v>
      </c>
      <c r="D1303" s="10" t="s">
        <v>540</v>
      </c>
      <c r="E1303" s="16" t="s">
        <v>543</v>
      </c>
      <c r="F1303" s="57">
        <v>2272</v>
      </c>
      <c r="G1303" s="29">
        <v>22953</v>
      </c>
      <c r="H1303" s="33">
        <v>40283</v>
      </c>
      <c r="I1303" s="100">
        <f t="shared" si="110"/>
        <v>0</v>
      </c>
      <c r="J1303" s="100">
        <f t="shared" si="111"/>
        <v>22953</v>
      </c>
      <c r="K1303" s="125" t="str">
        <f>IF(J1303&gt;0,"ATRASADO","")</f>
        <v>ATRASADO</v>
      </c>
    </row>
    <row r="1304" spans="2:11">
      <c r="B1304" s="33">
        <v>40333</v>
      </c>
      <c r="C1304" s="32" t="s">
        <v>542</v>
      </c>
      <c r="D1304" s="10" t="s">
        <v>540</v>
      </c>
      <c r="E1304" s="16" t="s">
        <v>543</v>
      </c>
      <c r="F1304" s="57">
        <v>2272</v>
      </c>
      <c r="G1304" s="29">
        <v>7047</v>
      </c>
      <c r="H1304" s="33">
        <v>40333</v>
      </c>
      <c r="I1304" s="100">
        <f t="shared" si="110"/>
        <v>0</v>
      </c>
      <c r="J1304" s="100">
        <f t="shared" si="111"/>
        <v>7047</v>
      </c>
      <c r="K1304" s="125" t="str">
        <f>IF(J1304&gt;0,"ATRASADO","")</f>
        <v>ATRASADO</v>
      </c>
    </row>
    <row r="1305" spans="2:11" s="81" customFormat="1">
      <c r="B1305" s="33"/>
      <c r="C1305" s="32"/>
      <c r="D1305" s="10"/>
      <c r="E1305" s="16"/>
      <c r="F1305" s="57"/>
      <c r="G1305" s="29"/>
      <c r="H1305" s="33"/>
      <c r="I1305" s="100" t="str">
        <f t="shared" si="110"/>
        <v/>
      </c>
      <c r="J1305" s="100" t="str">
        <f t="shared" si="111"/>
        <v/>
      </c>
      <c r="K1305" s="125"/>
    </row>
    <row r="1306" spans="2:11" ht="24.75">
      <c r="B1306" s="33">
        <v>40754</v>
      </c>
      <c r="C1306" s="32" t="s">
        <v>401</v>
      </c>
      <c r="D1306" s="10" t="s">
        <v>402</v>
      </c>
      <c r="E1306" s="16" t="s">
        <v>403</v>
      </c>
      <c r="F1306" s="57">
        <v>2287</v>
      </c>
      <c r="G1306" s="29">
        <v>30000</v>
      </c>
      <c r="H1306" s="33">
        <v>40754</v>
      </c>
      <c r="I1306" s="100">
        <f t="shared" si="110"/>
        <v>0</v>
      </c>
      <c r="J1306" s="100">
        <f t="shared" si="111"/>
        <v>30000</v>
      </c>
      <c r="K1306" s="125" t="str">
        <f>IF(J1306&gt;0,"ATRASADO","")</f>
        <v>ATRASADO</v>
      </c>
    </row>
    <row r="1307" spans="2:11" s="98" customFormat="1">
      <c r="B1307" s="33"/>
      <c r="C1307" s="32"/>
      <c r="D1307" s="10"/>
      <c r="E1307" s="16"/>
      <c r="F1307" s="57"/>
      <c r="G1307" s="29"/>
      <c r="H1307" s="33"/>
      <c r="I1307" s="100" t="str">
        <f t="shared" si="110"/>
        <v/>
      </c>
      <c r="J1307" s="100" t="str">
        <f t="shared" si="111"/>
        <v/>
      </c>
      <c r="K1307" s="125"/>
    </row>
    <row r="1308" spans="2:11">
      <c r="B1308" s="8">
        <v>40359</v>
      </c>
      <c r="C1308" s="18" t="s">
        <v>247</v>
      </c>
      <c r="D1308" s="10" t="s">
        <v>276</v>
      </c>
      <c r="E1308" s="16" t="s">
        <v>6</v>
      </c>
      <c r="F1308" s="57">
        <v>2254</v>
      </c>
      <c r="G1308" s="29">
        <v>48400</v>
      </c>
      <c r="H1308" s="8">
        <v>40359</v>
      </c>
      <c r="I1308" s="100">
        <f t="shared" si="110"/>
        <v>0</v>
      </c>
      <c r="J1308" s="100">
        <f t="shared" si="111"/>
        <v>48400</v>
      </c>
      <c r="K1308" s="125" t="str">
        <f>IF(J1308&gt;0,"ATRASADO","")</f>
        <v>ATRASADO</v>
      </c>
    </row>
    <row r="1309" spans="2:11" s="60" customFormat="1">
      <c r="B1309" s="8">
        <v>40390</v>
      </c>
      <c r="C1309" s="18" t="s">
        <v>248</v>
      </c>
      <c r="D1309" s="10" t="s">
        <v>276</v>
      </c>
      <c r="E1309" s="16" t="s">
        <v>6</v>
      </c>
      <c r="F1309" s="57">
        <v>2254</v>
      </c>
      <c r="G1309" s="29">
        <v>17600</v>
      </c>
      <c r="H1309" s="8">
        <v>40390</v>
      </c>
      <c r="I1309" s="100">
        <f t="shared" si="110"/>
        <v>0</v>
      </c>
      <c r="J1309" s="100">
        <f t="shared" si="111"/>
        <v>17600</v>
      </c>
      <c r="K1309" s="125" t="str">
        <f>IF(J1309&gt;0,"ATRASADO","")</f>
        <v>ATRASADO</v>
      </c>
    </row>
    <row r="1310" spans="2:11" s="81" customFormat="1">
      <c r="B1310" s="8"/>
      <c r="C1310" s="18"/>
      <c r="D1310" s="10"/>
      <c r="E1310" s="16"/>
      <c r="F1310" s="57"/>
      <c r="G1310" s="29"/>
      <c r="H1310" s="8"/>
      <c r="I1310" s="100" t="str">
        <f t="shared" si="110"/>
        <v/>
      </c>
      <c r="J1310" s="100" t="str">
        <f t="shared" si="111"/>
        <v/>
      </c>
      <c r="K1310" s="125"/>
    </row>
    <row r="1311" spans="2:11" s="60" customFormat="1">
      <c r="B1311" s="7">
        <v>38668</v>
      </c>
      <c r="C1311" s="13">
        <v>236706</v>
      </c>
      <c r="D1311" s="10" t="s">
        <v>215</v>
      </c>
      <c r="E1311" s="16" t="s">
        <v>198</v>
      </c>
      <c r="F1311" s="57">
        <v>2311</v>
      </c>
      <c r="G1311" s="29">
        <v>897741.4</v>
      </c>
      <c r="H1311" s="7">
        <v>38668</v>
      </c>
      <c r="I1311" s="100">
        <f t="shared" si="110"/>
        <v>0</v>
      </c>
      <c r="J1311" s="100">
        <f t="shared" si="111"/>
        <v>897741.4</v>
      </c>
      <c r="K1311" s="125" t="str">
        <f>IF(J1311&gt;0,"ATRASADO","")</f>
        <v>ATRASADO</v>
      </c>
    </row>
    <row r="1312" spans="2:11">
      <c r="B1312" s="7">
        <v>38674</v>
      </c>
      <c r="C1312" s="13">
        <v>236970</v>
      </c>
      <c r="D1312" s="10" t="s">
        <v>215</v>
      </c>
      <c r="E1312" s="16" t="s">
        <v>198</v>
      </c>
      <c r="F1312" s="57">
        <v>2311</v>
      </c>
      <c r="G1312" s="29">
        <v>418841.2</v>
      </c>
      <c r="H1312" s="7">
        <v>38674</v>
      </c>
      <c r="I1312" s="100">
        <f t="shared" si="110"/>
        <v>0</v>
      </c>
      <c r="J1312" s="100">
        <f t="shared" si="111"/>
        <v>418841.2</v>
      </c>
      <c r="K1312" s="125" t="str">
        <f>IF(J1312&gt;0,"ATRASADO","")</f>
        <v>ATRASADO</v>
      </c>
    </row>
    <row r="1313" spans="2:11" s="81" customFormat="1">
      <c r="B1313" s="7"/>
      <c r="C1313" s="13"/>
      <c r="D1313" s="10"/>
      <c r="E1313" s="16"/>
      <c r="F1313" s="57"/>
      <c r="G1313" s="29"/>
      <c r="H1313" s="7"/>
      <c r="I1313" s="100" t="str">
        <f t="shared" si="110"/>
        <v/>
      </c>
      <c r="J1313" s="100" t="str">
        <f t="shared" si="111"/>
        <v/>
      </c>
      <c r="K1313" s="125"/>
    </row>
    <row r="1314" spans="2:11">
      <c r="B1314" s="8">
        <v>39691</v>
      </c>
      <c r="C1314" s="38" t="s">
        <v>429</v>
      </c>
      <c r="D1314" s="10" t="s">
        <v>460</v>
      </c>
      <c r="E1314" s="16" t="s">
        <v>461</v>
      </c>
      <c r="F1314" s="57"/>
      <c r="G1314" s="29">
        <v>4362483</v>
      </c>
      <c r="H1314" s="36">
        <v>39691</v>
      </c>
      <c r="I1314" s="100">
        <f t="shared" si="110"/>
        <v>0</v>
      </c>
      <c r="J1314" s="100">
        <f t="shared" si="111"/>
        <v>4362483</v>
      </c>
      <c r="K1314" s="125" t="str">
        <f>IF(J1314&gt;0,"ATRASADO","")</f>
        <v>ATRASADO</v>
      </c>
    </row>
    <row r="1315" spans="2:11" s="81" customFormat="1">
      <c r="B1315" s="8"/>
      <c r="C1315" s="38"/>
      <c r="D1315" s="10"/>
      <c r="E1315" s="16"/>
      <c r="F1315" s="57"/>
      <c r="G1315" s="29"/>
      <c r="H1315" s="36"/>
      <c r="I1315" s="100" t="str">
        <f t="shared" si="110"/>
        <v/>
      </c>
      <c r="J1315" s="100" t="str">
        <f t="shared" si="111"/>
        <v/>
      </c>
      <c r="K1315" s="125"/>
    </row>
    <row r="1316" spans="2:11">
      <c r="B1316" s="8">
        <v>40247</v>
      </c>
      <c r="C1316" s="18" t="s">
        <v>431</v>
      </c>
      <c r="D1316" s="10" t="s">
        <v>279</v>
      </c>
      <c r="E1316" s="16" t="s">
        <v>102</v>
      </c>
      <c r="F1316" s="57">
        <v>2221</v>
      </c>
      <c r="G1316" s="29">
        <v>23200</v>
      </c>
      <c r="H1316" s="8">
        <v>40280</v>
      </c>
      <c r="I1316" s="100">
        <f t="shared" si="110"/>
        <v>0</v>
      </c>
      <c r="J1316" s="100">
        <f t="shared" si="111"/>
        <v>23200</v>
      </c>
      <c r="K1316" s="125" t="str">
        <f t="shared" ref="K1316:K1321" si="112">IF(J1316&gt;0,"ATRASADO","")</f>
        <v>ATRASADO</v>
      </c>
    </row>
    <row r="1317" spans="2:11" s="68" customFormat="1">
      <c r="B1317" s="8">
        <v>40280</v>
      </c>
      <c r="C1317" s="18" t="s">
        <v>278</v>
      </c>
      <c r="D1317" s="10" t="s">
        <v>279</v>
      </c>
      <c r="E1317" s="16" t="s">
        <v>102</v>
      </c>
      <c r="F1317" s="57">
        <v>2221</v>
      </c>
      <c r="G1317" s="29">
        <v>23200</v>
      </c>
      <c r="H1317" s="8">
        <v>40280</v>
      </c>
      <c r="I1317" s="100">
        <f t="shared" si="110"/>
        <v>0</v>
      </c>
      <c r="J1317" s="100">
        <f t="shared" si="111"/>
        <v>23200</v>
      </c>
      <c r="K1317" s="125" t="str">
        <f t="shared" si="112"/>
        <v>ATRASADO</v>
      </c>
    </row>
    <row r="1318" spans="2:11">
      <c r="B1318" s="8">
        <v>40310</v>
      </c>
      <c r="C1318" s="18" t="s">
        <v>280</v>
      </c>
      <c r="D1318" s="10" t="s">
        <v>279</v>
      </c>
      <c r="E1318" s="16" t="s">
        <v>102</v>
      </c>
      <c r="F1318" s="57">
        <v>2221</v>
      </c>
      <c r="G1318" s="29">
        <v>23200</v>
      </c>
      <c r="H1318" s="8">
        <v>40310</v>
      </c>
      <c r="I1318" s="100">
        <f t="shared" si="110"/>
        <v>0</v>
      </c>
      <c r="J1318" s="100">
        <f t="shared" si="111"/>
        <v>23200</v>
      </c>
      <c r="K1318" s="125" t="str">
        <f t="shared" si="112"/>
        <v>ATRASADO</v>
      </c>
    </row>
    <row r="1319" spans="2:11">
      <c r="B1319" s="8">
        <v>40343</v>
      </c>
      <c r="C1319" s="18" t="s">
        <v>432</v>
      </c>
      <c r="D1319" s="10" t="s">
        <v>279</v>
      </c>
      <c r="E1319" s="16" t="s">
        <v>102</v>
      </c>
      <c r="F1319" s="57">
        <v>2221</v>
      </c>
      <c r="G1319" s="29">
        <v>23200</v>
      </c>
      <c r="H1319" s="8">
        <v>40343</v>
      </c>
      <c r="I1319" s="100">
        <f t="shared" si="110"/>
        <v>0</v>
      </c>
      <c r="J1319" s="100">
        <f t="shared" si="111"/>
        <v>23200</v>
      </c>
      <c r="K1319" s="125" t="str">
        <f t="shared" si="112"/>
        <v>ATRASADO</v>
      </c>
    </row>
    <row r="1320" spans="2:11">
      <c r="B1320" s="8">
        <v>40379</v>
      </c>
      <c r="C1320" s="18" t="s">
        <v>281</v>
      </c>
      <c r="D1320" s="10" t="s">
        <v>279</v>
      </c>
      <c r="E1320" s="16" t="s">
        <v>102</v>
      </c>
      <c r="F1320" s="57">
        <v>2221</v>
      </c>
      <c r="G1320" s="29">
        <v>23200</v>
      </c>
      <c r="H1320" s="8">
        <v>40379</v>
      </c>
      <c r="I1320" s="100">
        <f t="shared" si="110"/>
        <v>0</v>
      </c>
      <c r="J1320" s="100">
        <f t="shared" si="111"/>
        <v>23200</v>
      </c>
      <c r="K1320" s="125" t="str">
        <f t="shared" si="112"/>
        <v>ATRASADO</v>
      </c>
    </row>
    <row r="1321" spans="2:11">
      <c r="B1321" s="8">
        <v>40403</v>
      </c>
      <c r="C1321" s="18" t="s">
        <v>282</v>
      </c>
      <c r="D1321" s="10" t="s">
        <v>279</v>
      </c>
      <c r="E1321" s="16" t="s">
        <v>102</v>
      </c>
      <c r="F1321" s="57">
        <v>2221</v>
      </c>
      <c r="G1321" s="29">
        <v>23200</v>
      </c>
      <c r="H1321" s="8">
        <v>40403</v>
      </c>
      <c r="I1321" s="100">
        <f t="shared" si="110"/>
        <v>0</v>
      </c>
      <c r="J1321" s="100">
        <f t="shared" si="111"/>
        <v>23200</v>
      </c>
      <c r="K1321" s="125" t="str">
        <f t="shared" si="112"/>
        <v>ATRASADO</v>
      </c>
    </row>
    <row r="1322" spans="2:11" s="81" customFormat="1">
      <c r="B1322" s="8"/>
      <c r="C1322" s="18"/>
      <c r="D1322" s="10"/>
      <c r="E1322" s="16"/>
      <c r="F1322" s="57"/>
      <c r="G1322" s="29"/>
      <c r="H1322" s="8"/>
      <c r="I1322" s="100" t="str">
        <f t="shared" si="110"/>
        <v/>
      </c>
      <c r="J1322" s="100" t="str">
        <f t="shared" si="111"/>
        <v/>
      </c>
      <c r="K1322" s="125"/>
    </row>
    <row r="1323" spans="2:11">
      <c r="B1323" s="8">
        <v>39962</v>
      </c>
      <c r="C1323" s="13" t="s">
        <v>476</v>
      </c>
      <c r="D1323" s="10" t="s">
        <v>475</v>
      </c>
      <c r="E1323" s="16" t="s">
        <v>21</v>
      </c>
      <c r="F1323" s="57">
        <v>2251</v>
      </c>
      <c r="G1323" s="29">
        <v>11700</v>
      </c>
      <c r="H1323" s="8">
        <v>39962</v>
      </c>
      <c r="I1323" s="100">
        <f t="shared" si="110"/>
        <v>0</v>
      </c>
      <c r="J1323" s="100">
        <f t="shared" si="111"/>
        <v>11700</v>
      </c>
      <c r="K1323" s="125" t="str">
        <f>IF(J1323&gt;0,"ATRASADO","")</f>
        <v>ATRASADO</v>
      </c>
    </row>
    <row r="1324" spans="2:11" s="81" customFormat="1">
      <c r="B1324" s="8"/>
      <c r="C1324" s="13"/>
      <c r="D1324" s="10"/>
      <c r="E1324" s="16"/>
      <c r="F1324" s="57"/>
      <c r="G1324" s="29"/>
      <c r="H1324" s="8"/>
      <c r="I1324" s="100" t="str">
        <f t="shared" si="110"/>
        <v/>
      </c>
      <c r="J1324" s="100" t="str">
        <f t="shared" si="111"/>
        <v/>
      </c>
      <c r="K1324" s="125"/>
    </row>
    <row r="1325" spans="2:11">
      <c r="B1325" s="8">
        <v>40438</v>
      </c>
      <c r="C1325" s="18" t="s">
        <v>548</v>
      </c>
      <c r="D1325" s="10" t="s">
        <v>216</v>
      </c>
      <c r="E1325" s="16" t="s">
        <v>198</v>
      </c>
      <c r="F1325" s="57">
        <v>2311</v>
      </c>
      <c r="G1325" s="29">
        <v>25269.200000000001</v>
      </c>
      <c r="H1325" s="8">
        <v>40438</v>
      </c>
      <c r="I1325" s="100">
        <f t="shared" ref="I1325:I1356" si="113">IF(G1325&gt;0,0,"")</f>
        <v>0</v>
      </c>
      <c r="J1325" s="100">
        <f t="shared" ref="J1325:J1356" si="114">IF(I1325=0,G1325,"")</f>
        <v>25269.200000000001</v>
      </c>
      <c r="K1325" s="125" t="str">
        <f>IF(J1325&gt;0,"ATRASADO","")</f>
        <v>ATRASADO</v>
      </c>
    </row>
    <row r="1326" spans="2:11">
      <c r="B1326" s="8">
        <v>40441</v>
      </c>
      <c r="C1326" s="18" t="s">
        <v>549</v>
      </c>
      <c r="D1326" s="10" t="s">
        <v>216</v>
      </c>
      <c r="E1326" s="16" t="s">
        <v>198</v>
      </c>
      <c r="F1326" s="57">
        <v>2311</v>
      </c>
      <c r="G1326" s="29">
        <v>283904.2</v>
      </c>
      <c r="H1326" s="8">
        <v>40441</v>
      </c>
      <c r="I1326" s="100">
        <f t="shared" si="113"/>
        <v>0</v>
      </c>
      <c r="J1326" s="100">
        <f t="shared" si="114"/>
        <v>283904.2</v>
      </c>
      <c r="K1326" s="125" t="str">
        <f>IF(J1326&gt;0,"ATRASADO","")</f>
        <v>ATRASADO</v>
      </c>
    </row>
    <row r="1327" spans="2:11" s="81" customFormat="1">
      <c r="B1327" s="8"/>
      <c r="C1327" s="18"/>
      <c r="D1327" s="10"/>
      <c r="E1327" s="16"/>
      <c r="F1327" s="57"/>
      <c r="G1327" s="29"/>
      <c r="H1327" s="8"/>
      <c r="I1327" s="100" t="str">
        <f t="shared" si="113"/>
        <v/>
      </c>
      <c r="J1327" s="100" t="str">
        <f t="shared" si="114"/>
        <v/>
      </c>
      <c r="K1327" s="125"/>
    </row>
    <row r="1328" spans="2:11">
      <c r="B1328" s="8">
        <v>40269</v>
      </c>
      <c r="C1328" s="18" t="s">
        <v>224</v>
      </c>
      <c r="D1328" s="10" t="s">
        <v>283</v>
      </c>
      <c r="E1328" s="16" t="s">
        <v>102</v>
      </c>
      <c r="F1328" s="57">
        <v>2221</v>
      </c>
      <c r="G1328" s="29">
        <v>290000</v>
      </c>
      <c r="H1328" s="8">
        <v>40210</v>
      </c>
      <c r="I1328" s="100">
        <f t="shared" si="113"/>
        <v>0</v>
      </c>
      <c r="J1328" s="100">
        <f t="shared" si="114"/>
        <v>290000</v>
      </c>
      <c r="K1328" s="125" t="str">
        <f>IF(J1328&gt;0,"ATRASADO","")</f>
        <v>ATRASADO</v>
      </c>
    </row>
    <row r="1329" spans="2:11">
      <c r="B1329" s="8">
        <v>40274</v>
      </c>
      <c r="C1329" s="18" t="s">
        <v>433</v>
      </c>
      <c r="D1329" s="10" t="s">
        <v>283</v>
      </c>
      <c r="E1329" s="16" t="s">
        <v>102</v>
      </c>
      <c r="F1329" s="57">
        <v>2221</v>
      </c>
      <c r="G1329" s="29">
        <v>145000</v>
      </c>
      <c r="H1329" s="8">
        <v>40240</v>
      </c>
      <c r="I1329" s="100">
        <f t="shared" si="113"/>
        <v>0</v>
      </c>
      <c r="J1329" s="100">
        <f t="shared" si="114"/>
        <v>145000</v>
      </c>
      <c r="K1329" s="125" t="str">
        <f>IF(J1329&gt;0,"ATRASADO","")</f>
        <v>ATRASADO</v>
      </c>
    </row>
    <row r="1330" spans="2:11">
      <c r="B1330" s="8">
        <v>40331</v>
      </c>
      <c r="C1330" s="18" t="s">
        <v>225</v>
      </c>
      <c r="D1330" s="10" t="s">
        <v>283</v>
      </c>
      <c r="E1330" s="16" t="s">
        <v>102</v>
      </c>
      <c r="F1330" s="57">
        <v>2221</v>
      </c>
      <c r="G1330" s="29">
        <v>145000</v>
      </c>
      <c r="H1330" s="8">
        <v>40331</v>
      </c>
      <c r="I1330" s="100">
        <f t="shared" si="113"/>
        <v>0</v>
      </c>
      <c r="J1330" s="100">
        <f t="shared" si="114"/>
        <v>145000</v>
      </c>
      <c r="K1330" s="125" t="str">
        <f>IF(J1330&gt;0,"ATRASADO","")</f>
        <v>ATRASADO</v>
      </c>
    </row>
    <row r="1331" spans="2:11" s="81" customFormat="1">
      <c r="B1331" s="8"/>
      <c r="C1331" s="18"/>
      <c r="D1331" s="10"/>
      <c r="E1331" s="16"/>
      <c r="F1331" s="57"/>
      <c r="G1331" s="29"/>
      <c r="H1331" s="8"/>
      <c r="I1331" s="100" t="str">
        <f t="shared" si="113"/>
        <v/>
      </c>
      <c r="J1331" s="100" t="str">
        <f t="shared" si="114"/>
        <v/>
      </c>
      <c r="K1331" s="125"/>
    </row>
    <row r="1332" spans="2:11">
      <c r="B1332" s="8">
        <v>40252</v>
      </c>
      <c r="C1332" s="18" t="s">
        <v>217</v>
      </c>
      <c r="D1332" s="10" t="s">
        <v>218</v>
      </c>
      <c r="E1332" s="16" t="s">
        <v>198</v>
      </c>
      <c r="F1332" s="57">
        <v>2311</v>
      </c>
      <c r="G1332" s="29">
        <v>231408</v>
      </c>
      <c r="H1332" s="8">
        <v>40252</v>
      </c>
      <c r="I1332" s="100">
        <f t="shared" si="113"/>
        <v>0</v>
      </c>
      <c r="J1332" s="100">
        <f t="shared" si="114"/>
        <v>231408</v>
      </c>
      <c r="K1332" s="125" t="str">
        <f>IF(J1332&gt;0,"ATRASADO","")</f>
        <v>ATRASADO</v>
      </c>
    </row>
    <row r="1333" spans="2:11">
      <c r="B1333" s="8">
        <v>40259</v>
      </c>
      <c r="C1333" s="18" t="s">
        <v>219</v>
      </c>
      <c r="D1333" s="10" t="s">
        <v>218</v>
      </c>
      <c r="E1333" s="16" t="s">
        <v>198</v>
      </c>
      <c r="F1333" s="57">
        <v>2311</v>
      </c>
      <c r="G1333" s="29">
        <v>465184</v>
      </c>
      <c r="H1333" s="8">
        <v>40259</v>
      </c>
      <c r="I1333" s="100">
        <f t="shared" si="113"/>
        <v>0</v>
      </c>
      <c r="J1333" s="100">
        <f t="shared" si="114"/>
        <v>465184</v>
      </c>
      <c r="K1333" s="125" t="str">
        <f>IF(J1333&gt;0,"ATRASADO","")</f>
        <v>ATRASADO</v>
      </c>
    </row>
    <row r="1334" spans="2:11">
      <c r="B1334" s="8">
        <v>40280</v>
      </c>
      <c r="C1334" s="18" t="s">
        <v>220</v>
      </c>
      <c r="D1334" s="10" t="s">
        <v>218</v>
      </c>
      <c r="E1334" s="16" t="s">
        <v>198</v>
      </c>
      <c r="F1334" s="57">
        <v>2311</v>
      </c>
      <c r="G1334" s="29">
        <v>155072</v>
      </c>
      <c r="H1334" s="8">
        <v>40280</v>
      </c>
      <c r="I1334" s="100">
        <f t="shared" si="113"/>
        <v>0</v>
      </c>
      <c r="J1334" s="100">
        <f t="shared" si="114"/>
        <v>155072</v>
      </c>
      <c r="K1334" s="125" t="str">
        <f>IF(J1334&gt;0,"ATRASADO","")</f>
        <v>ATRASADO</v>
      </c>
    </row>
    <row r="1335" spans="2:11">
      <c r="B1335" s="8">
        <v>40231</v>
      </c>
      <c r="C1335" s="18" t="s">
        <v>221</v>
      </c>
      <c r="D1335" s="10" t="s">
        <v>218</v>
      </c>
      <c r="E1335" s="16" t="s">
        <v>198</v>
      </c>
      <c r="F1335" s="57">
        <v>2311</v>
      </c>
      <c r="G1335" s="29">
        <v>154072</v>
      </c>
      <c r="H1335" s="8">
        <v>40231</v>
      </c>
      <c r="I1335" s="100">
        <f t="shared" si="113"/>
        <v>0</v>
      </c>
      <c r="J1335" s="100">
        <f t="shared" si="114"/>
        <v>154072</v>
      </c>
      <c r="K1335" s="125" t="str">
        <f>IF(J1335&gt;0,"ATRASADO","")</f>
        <v>ATRASADO</v>
      </c>
    </row>
    <row r="1336" spans="2:11">
      <c r="B1336" s="8">
        <v>41122</v>
      </c>
      <c r="C1336" s="18" t="s">
        <v>430</v>
      </c>
      <c r="D1336" s="10" t="s">
        <v>218</v>
      </c>
      <c r="E1336" s="16" t="s">
        <v>198</v>
      </c>
      <c r="F1336" s="57">
        <v>2311</v>
      </c>
      <c r="G1336" s="29">
        <v>145000</v>
      </c>
      <c r="H1336" s="8">
        <v>41122</v>
      </c>
      <c r="I1336" s="100">
        <f t="shared" si="113"/>
        <v>0</v>
      </c>
      <c r="J1336" s="100">
        <f t="shared" si="114"/>
        <v>145000</v>
      </c>
      <c r="K1336" s="125" t="str">
        <f>IF(J1336&gt;0,"ATRASADO","")</f>
        <v>ATRASADO</v>
      </c>
    </row>
    <row r="1337" spans="2:11" s="81" customFormat="1">
      <c r="B1337" s="8"/>
      <c r="C1337" s="18"/>
      <c r="D1337" s="10"/>
      <c r="E1337" s="16"/>
      <c r="F1337" s="57"/>
      <c r="G1337" s="29"/>
      <c r="H1337" s="8"/>
      <c r="I1337" s="100" t="str">
        <f t="shared" si="113"/>
        <v/>
      </c>
      <c r="J1337" s="100" t="str">
        <f t="shared" si="114"/>
        <v/>
      </c>
      <c r="K1337" s="125"/>
    </row>
    <row r="1338" spans="2:11">
      <c r="B1338" s="7">
        <v>40179</v>
      </c>
      <c r="C1338" s="13">
        <v>1500102840</v>
      </c>
      <c r="D1338" s="10" t="s">
        <v>479</v>
      </c>
      <c r="E1338" s="16" t="s">
        <v>102</v>
      </c>
      <c r="F1338" s="57">
        <v>2221</v>
      </c>
      <c r="G1338" s="29">
        <v>17400</v>
      </c>
      <c r="H1338" s="7">
        <v>40179</v>
      </c>
      <c r="I1338" s="100">
        <f t="shared" si="113"/>
        <v>0</v>
      </c>
      <c r="J1338" s="100">
        <f t="shared" si="114"/>
        <v>17400</v>
      </c>
      <c r="K1338" s="125" t="str">
        <f>IF(J1338&gt;0,"ATRASADO","")</f>
        <v>ATRASADO</v>
      </c>
    </row>
    <row r="1339" spans="2:11" s="81" customFormat="1">
      <c r="B1339" s="7"/>
      <c r="C1339" s="13"/>
      <c r="D1339" s="10"/>
      <c r="E1339" s="16"/>
      <c r="F1339" s="57"/>
      <c r="G1339" s="29"/>
      <c r="H1339" s="7"/>
      <c r="I1339" s="100" t="str">
        <f t="shared" si="113"/>
        <v/>
      </c>
      <c r="J1339" s="100" t="str">
        <f t="shared" si="114"/>
        <v/>
      </c>
      <c r="K1339" s="125"/>
    </row>
    <row r="1340" spans="2:11">
      <c r="B1340" s="7">
        <v>41071</v>
      </c>
      <c r="C1340" s="13">
        <v>1500000002</v>
      </c>
      <c r="D1340" s="10" t="s">
        <v>11</v>
      </c>
      <c r="E1340" s="16" t="s">
        <v>7</v>
      </c>
      <c r="F1340" s="57">
        <v>2311</v>
      </c>
      <c r="G1340" s="29">
        <v>20380.400000000001</v>
      </c>
      <c r="H1340" s="7">
        <v>41071</v>
      </c>
      <c r="I1340" s="100">
        <f t="shared" si="113"/>
        <v>0</v>
      </c>
      <c r="J1340" s="100">
        <f t="shared" si="114"/>
        <v>20380.400000000001</v>
      </c>
      <c r="K1340" s="125" t="str">
        <f>IF(J1340&gt;0,"ATRASADO","")</f>
        <v>ATRASADO</v>
      </c>
    </row>
    <row r="1341" spans="2:11">
      <c r="B1341" s="105"/>
      <c r="C1341" s="83"/>
      <c r="D1341" s="10"/>
      <c r="E1341" s="16"/>
      <c r="F1341" s="84"/>
      <c r="G1341" s="85"/>
      <c r="H1341" s="86"/>
      <c r="I1341" s="100" t="str">
        <f t="shared" si="113"/>
        <v/>
      </c>
      <c r="J1341" s="100" t="str">
        <f t="shared" si="114"/>
        <v/>
      </c>
      <c r="K1341" s="125"/>
    </row>
    <row r="1342" spans="2:11">
      <c r="B1342" s="33">
        <v>40121</v>
      </c>
      <c r="C1342" s="32" t="s">
        <v>520</v>
      </c>
      <c r="D1342" s="10" t="s">
        <v>521</v>
      </c>
      <c r="E1342" s="16" t="s">
        <v>102</v>
      </c>
      <c r="F1342" s="57">
        <v>2221</v>
      </c>
      <c r="G1342" s="29">
        <v>58000</v>
      </c>
      <c r="H1342" s="33">
        <v>40121</v>
      </c>
      <c r="I1342" s="100">
        <f t="shared" si="113"/>
        <v>0</v>
      </c>
      <c r="J1342" s="100">
        <f t="shared" si="114"/>
        <v>58000</v>
      </c>
      <c r="K1342" s="125" t="str">
        <f>IF(J1342&gt;0,"ATRASADO","")</f>
        <v>ATRASADO</v>
      </c>
    </row>
    <row r="1343" spans="2:11">
      <c r="B1343" s="105"/>
      <c r="C1343" s="83"/>
      <c r="D1343" s="10"/>
      <c r="E1343" s="16"/>
      <c r="F1343" s="84"/>
      <c r="G1343" s="85"/>
      <c r="H1343" s="86"/>
      <c r="I1343" s="100" t="str">
        <f t="shared" si="113"/>
        <v/>
      </c>
      <c r="J1343" s="100" t="str">
        <f t="shared" si="114"/>
        <v/>
      </c>
      <c r="K1343" s="125"/>
    </row>
    <row r="1344" spans="2:11">
      <c r="B1344" s="8">
        <v>40096</v>
      </c>
      <c r="C1344" s="18" t="s">
        <v>222</v>
      </c>
      <c r="D1344" s="10" t="s">
        <v>568</v>
      </c>
      <c r="E1344" s="16" t="s">
        <v>198</v>
      </c>
      <c r="F1344" s="57">
        <v>2311</v>
      </c>
      <c r="G1344" s="29">
        <v>35279.08</v>
      </c>
      <c r="H1344" s="8">
        <v>40096</v>
      </c>
      <c r="I1344" s="100">
        <f t="shared" si="113"/>
        <v>0</v>
      </c>
      <c r="J1344" s="100">
        <f t="shared" si="114"/>
        <v>35279.08</v>
      </c>
      <c r="K1344" s="125" t="str">
        <f t="shared" ref="K1344:K1350" si="115">IF(J1344&gt;0,"ATRASADO","")</f>
        <v>ATRASADO</v>
      </c>
    </row>
    <row r="1345" spans="2:11">
      <c r="B1345" s="8">
        <v>40344</v>
      </c>
      <c r="C1345" s="18" t="s">
        <v>223</v>
      </c>
      <c r="D1345" s="10" t="s">
        <v>568</v>
      </c>
      <c r="E1345" s="16" t="s">
        <v>198</v>
      </c>
      <c r="F1345" s="57">
        <v>2311</v>
      </c>
      <c r="G1345" s="29">
        <v>164208.44</v>
      </c>
      <c r="H1345" s="8">
        <v>40344</v>
      </c>
      <c r="I1345" s="100">
        <f t="shared" si="113"/>
        <v>0</v>
      </c>
      <c r="J1345" s="100">
        <f t="shared" si="114"/>
        <v>164208.44</v>
      </c>
      <c r="K1345" s="125" t="str">
        <f t="shared" si="115"/>
        <v>ATRASADO</v>
      </c>
    </row>
    <row r="1346" spans="2:11">
      <c r="B1346" s="8">
        <v>40344</v>
      </c>
      <c r="C1346" s="18" t="s">
        <v>224</v>
      </c>
      <c r="D1346" s="10" t="s">
        <v>568</v>
      </c>
      <c r="E1346" s="16" t="s">
        <v>198</v>
      </c>
      <c r="F1346" s="57">
        <v>2311</v>
      </c>
      <c r="G1346" s="29">
        <v>447681.93</v>
      </c>
      <c r="H1346" s="8">
        <v>40344</v>
      </c>
      <c r="I1346" s="100">
        <f t="shared" si="113"/>
        <v>0</v>
      </c>
      <c r="J1346" s="100">
        <f t="shared" si="114"/>
        <v>447681.93</v>
      </c>
      <c r="K1346" s="125" t="str">
        <f t="shared" si="115"/>
        <v>ATRASADO</v>
      </c>
    </row>
    <row r="1347" spans="2:11">
      <c r="B1347" s="8">
        <v>40347</v>
      </c>
      <c r="C1347" s="18" t="s">
        <v>225</v>
      </c>
      <c r="D1347" s="10" t="s">
        <v>568</v>
      </c>
      <c r="E1347" s="16" t="s">
        <v>198</v>
      </c>
      <c r="F1347" s="57">
        <v>2311</v>
      </c>
      <c r="G1347" s="29">
        <v>104832.68</v>
      </c>
      <c r="H1347" s="8">
        <v>40347</v>
      </c>
      <c r="I1347" s="100">
        <f t="shared" si="113"/>
        <v>0</v>
      </c>
      <c r="J1347" s="100">
        <f t="shared" si="114"/>
        <v>104832.68</v>
      </c>
      <c r="K1347" s="125" t="str">
        <f t="shared" si="115"/>
        <v>ATRASADO</v>
      </c>
    </row>
    <row r="1348" spans="2:11">
      <c r="B1348" s="8">
        <v>40348</v>
      </c>
      <c r="C1348" s="18" t="s">
        <v>226</v>
      </c>
      <c r="D1348" s="10" t="s">
        <v>568</v>
      </c>
      <c r="E1348" s="16" t="s">
        <v>198</v>
      </c>
      <c r="F1348" s="57">
        <v>2311</v>
      </c>
      <c r="G1348" s="29">
        <v>50360.82</v>
      </c>
      <c r="H1348" s="8">
        <v>40348</v>
      </c>
      <c r="I1348" s="100">
        <f t="shared" si="113"/>
        <v>0</v>
      </c>
      <c r="J1348" s="100">
        <f t="shared" si="114"/>
        <v>50360.82</v>
      </c>
      <c r="K1348" s="125" t="str">
        <f t="shared" si="115"/>
        <v>ATRASADO</v>
      </c>
    </row>
    <row r="1349" spans="2:11">
      <c r="B1349" s="8">
        <v>40348</v>
      </c>
      <c r="C1349" s="18" t="s">
        <v>227</v>
      </c>
      <c r="D1349" s="10" t="s">
        <v>568</v>
      </c>
      <c r="E1349" s="16" t="s">
        <v>198</v>
      </c>
      <c r="F1349" s="57">
        <v>2311</v>
      </c>
      <c r="G1349" s="29">
        <v>50360.82</v>
      </c>
      <c r="H1349" s="8">
        <v>40348</v>
      </c>
      <c r="I1349" s="100">
        <f t="shared" si="113"/>
        <v>0</v>
      </c>
      <c r="J1349" s="100">
        <f t="shared" si="114"/>
        <v>50360.82</v>
      </c>
      <c r="K1349" s="125" t="str">
        <f t="shared" si="115"/>
        <v>ATRASADO</v>
      </c>
    </row>
    <row r="1350" spans="2:11">
      <c r="B1350" s="8">
        <v>40350</v>
      </c>
      <c r="C1350" s="18" t="s">
        <v>228</v>
      </c>
      <c r="D1350" s="10" t="s">
        <v>568</v>
      </c>
      <c r="E1350" s="16" t="s">
        <v>198</v>
      </c>
      <c r="F1350" s="57">
        <v>2311</v>
      </c>
      <c r="G1350" s="29">
        <v>50360.82</v>
      </c>
      <c r="H1350" s="8">
        <v>40350</v>
      </c>
      <c r="I1350" s="100">
        <f t="shared" si="113"/>
        <v>0</v>
      </c>
      <c r="J1350" s="100">
        <f t="shared" si="114"/>
        <v>50360.82</v>
      </c>
      <c r="K1350" s="125" t="str">
        <f t="shared" si="115"/>
        <v>ATRASADO</v>
      </c>
    </row>
    <row r="1351" spans="2:11" s="81" customFormat="1">
      <c r="B1351" s="8"/>
      <c r="C1351" s="18"/>
      <c r="D1351" s="10"/>
      <c r="E1351" s="16"/>
      <c r="F1351" s="57"/>
      <c r="G1351" s="29"/>
      <c r="H1351" s="8"/>
      <c r="I1351" s="100" t="str">
        <f t="shared" si="113"/>
        <v/>
      </c>
      <c r="J1351" s="100" t="str">
        <f t="shared" si="114"/>
        <v/>
      </c>
      <c r="K1351" s="125"/>
    </row>
    <row r="1352" spans="2:11">
      <c r="B1352" s="33">
        <v>39801</v>
      </c>
      <c r="C1352" s="32" t="s">
        <v>449</v>
      </c>
      <c r="D1352" s="10" t="s">
        <v>404</v>
      </c>
      <c r="E1352" s="16" t="s">
        <v>114</v>
      </c>
      <c r="F1352" s="57">
        <v>2332</v>
      </c>
      <c r="G1352" s="29">
        <v>5293.08</v>
      </c>
      <c r="H1352" s="33">
        <v>39801</v>
      </c>
      <c r="I1352" s="100">
        <f t="shared" si="113"/>
        <v>0</v>
      </c>
      <c r="J1352" s="100">
        <f t="shared" si="114"/>
        <v>5293.08</v>
      </c>
      <c r="K1352" s="125" t="str">
        <f>IF(J1352&gt;0,"ATRASADO","")</f>
        <v>ATRASADO</v>
      </c>
    </row>
    <row r="1353" spans="2:11">
      <c r="B1353" s="33">
        <v>40848</v>
      </c>
      <c r="C1353" s="32" t="s">
        <v>450</v>
      </c>
      <c r="D1353" s="10" t="s">
        <v>404</v>
      </c>
      <c r="E1353" s="16" t="s">
        <v>114</v>
      </c>
      <c r="F1353" s="57">
        <v>2332</v>
      </c>
      <c r="G1353" s="29">
        <v>2844.32</v>
      </c>
      <c r="H1353" s="33">
        <v>40603</v>
      </c>
      <c r="I1353" s="100">
        <f t="shared" si="113"/>
        <v>0</v>
      </c>
      <c r="J1353" s="100">
        <f t="shared" si="114"/>
        <v>2844.32</v>
      </c>
      <c r="K1353" s="125" t="str">
        <f>IF(J1353&gt;0,"ATRASADO","")</f>
        <v>ATRASADO</v>
      </c>
    </row>
    <row r="1354" spans="2:11" s="81" customFormat="1">
      <c r="B1354" s="33"/>
      <c r="C1354" s="32"/>
      <c r="D1354" s="10"/>
      <c r="E1354" s="16"/>
      <c r="F1354" s="57"/>
      <c r="G1354" s="29"/>
      <c r="H1354" s="33"/>
      <c r="I1354" s="100" t="str">
        <f t="shared" si="113"/>
        <v/>
      </c>
      <c r="J1354" s="100" t="str">
        <f t="shared" si="114"/>
        <v/>
      </c>
      <c r="K1354" s="125"/>
    </row>
    <row r="1355" spans="2:11">
      <c r="B1355" s="8">
        <v>40001</v>
      </c>
      <c r="C1355" s="34">
        <v>100000151</v>
      </c>
      <c r="D1355" s="10" t="s">
        <v>229</v>
      </c>
      <c r="E1355" s="16" t="s">
        <v>198</v>
      </c>
      <c r="F1355" s="57">
        <v>2311</v>
      </c>
      <c r="G1355" s="29">
        <v>77360.399999999994</v>
      </c>
      <c r="H1355" s="8">
        <v>40001</v>
      </c>
      <c r="I1355" s="100">
        <f t="shared" si="113"/>
        <v>0</v>
      </c>
      <c r="J1355" s="100">
        <f t="shared" si="114"/>
        <v>77360.399999999994</v>
      </c>
      <c r="K1355" s="125" t="str">
        <f>IF(J1355&gt;0,"ATRASADO","")</f>
        <v>ATRASADO</v>
      </c>
    </row>
    <row r="1356" spans="2:11" s="81" customFormat="1">
      <c r="B1356" s="8"/>
      <c r="C1356" s="34"/>
      <c r="D1356" s="10"/>
      <c r="E1356" s="16"/>
      <c r="F1356" s="57"/>
      <c r="G1356" s="29"/>
      <c r="H1356" s="8"/>
      <c r="I1356" s="100" t="str">
        <f t="shared" si="113"/>
        <v/>
      </c>
      <c r="J1356" s="100" t="str">
        <f t="shared" si="114"/>
        <v/>
      </c>
      <c r="K1356" s="125"/>
    </row>
    <row r="1357" spans="2:11">
      <c r="B1357" s="8">
        <v>40543</v>
      </c>
      <c r="C1357" s="15" t="s">
        <v>426</v>
      </c>
      <c r="D1357" s="10" t="s">
        <v>242</v>
      </c>
      <c r="E1357" s="16" t="s">
        <v>241</v>
      </c>
      <c r="F1357" s="57">
        <v>2271</v>
      </c>
      <c r="G1357" s="29">
        <v>2170670.15</v>
      </c>
      <c r="H1357" s="8">
        <v>40543</v>
      </c>
      <c r="I1357" s="100">
        <f t="shared" ref="I1357:I1388" si="116">IF(G1357&gt;0,0,"")</f>
        <v>0</v>
      </c>
      <c r="J1357" s="100">
        <f t="shared" ref="J1357:J1388" si="117">IF(I1357=0,G1357,"")</f>
        <v>2170670.15</v>
      </c>
      <c r="K1357" s="125" t="str">
        <f>IF(J1357&gt;0,"ATRASADO","")</f>
        <v>ATRASADO</v>
      </c>
    </row>
    <row r="1358" spans="2:11" s="81" customFormat="1">
      <c r="B1358" s="8"/>
      <c r="C1358" s="15"/>
      <c r="D1358" s="10"/>
      <c r="E1358" s="16"/>
      <c r="F1358" s="57"/>
      <c r="G1358" s="29"/>
      <c r="H1358" s="8"/>
      <c r="I1358" s="100" t="str">
        <f t="shared" si="116"/>
        <v/>
      </c>
      <c r="J1358" s="100" t="str">
        <f t="shared" si="117"/>
        <v/>
      </c>
      <c r="K1358" s="125"/>
    </row>
    <row r="1359" spans="2:11" s="119" customFormat="1">
      <c r="B1359" s="8">
        <v>40177</v>
      </c>
      <c r="C1359" s="18" t="s">
        <v>230</v>
      </c>
      <c r="D1359" s="10" t="s">
        <v>231</v>
      </c>
      <c r="E1359" s="16" t="s">
        <v>552</v>
      </c>
      <c r="F1359" s="57">
        <v>2311</v>
      </c>
      <c r="G1359" s="29">
        <v>1501200</v>
      </c>
      <c r="H1359" s="8">
        <v>40177</v>
      </c>
      <c r="I1359" s="100">
        <f t="shared" si="116"/>
        <v>0</v>
      </c>
      <c r="J1359" s="100">
        <f t="shared" si="117"/>
        <v>1501200</v>
      </c>
      <c r="K1359" s="125" t="str">
        <f>IF(J1359&gt;0,"ATRASADO","")</f>
        <v>ATRASADO</v>
      </c>
    </row>
    <row r="1360" spans="2:11">
      <c r="B1360" s="8">
        <v>44203</v>
      </c>
      <c r="C1360" s="18" t="s">
        <v>762</v>
      </c>
      <c r="D1360" s="10" t="s">
        <v>231</v>
      </c>
      <c r="E1360" s="16" t="s">
        <v>552</v>
      </c>
      <c r="F1360" s="57">
        <v>2311</v>
      </c>
      <c r="G1360" s="29">
        <v>61200</v>
      </c>
      <c r="H1360" s="8">
        <v>44203</v>
      </c>
      <c r="I1360" s="100">
        <f t="shared" si="116"/>
        <v>0</v>
      </c>
      <c r="J1360" s="100">
        <f t="shared" si="117"/>
        <v>61200</v>
      </c>
      <c r="K1360" s="125" t="str">
        <f>IF(J1360&gt;0,"ATRASADO","")</f>
        <v>ATRASADO</v>
      </c>
    </row>
    <row r="1361" spans="2:11" s="81" customFormat="1">
      <c r="B1361" s="8"/>
      <c r="C1361" s="18"/>
      <c r="D1361" s="10"/>
      <c r="E1361" s="16"/>
      <c r="F1361" s="57"/>
      <c r="G1361" s="29"/>
      <c r="H1361" s="8"/>
      <c r="I1361" s="100" t="str">
        <f t="shared" si="116"/>
        <v/>
      </c>
      <c r="J1361" s="100" t="str">
        <f t="shared" si="117"/>
        <v/>
      </c>
      <c r="K1361" s="125"/>
    </row>
    <row r="1362" spans="2:11">
      <c r="B1362" s="8">
        <v>40184</v>
      </c>
      <c r="C1362" s="18" t="s">
        <v>284</v>
      </c>
      <c r="D1362" s="10" t="s">
        <v>285</v>
      </c>
      <c r="E1362" s="16" t="s">
        <v>102</v>
      </c>
      <c r="F1362" s="57">
        <v>2221</v>
      </c>
      <c r="G1362" s="29">
        <v>29000</v>
      </c>
      <c r="H1362" s="8">
        <v>40184</v>
      </c>
      <c r="I1362" s="100">
        <f t="shared" si="116"/>
        <v>0</v>
      </c>
      <c r="J1362" s="100">
        <f t="shared" si="117"/>
        <v>29000</v>
      </c>
      <c r="K1362" s="125" t="str">
        <f>IF(J1362&gt;0,"ATRASADO","")</f>
        <v>ATRASADO</v>
      </c>
    </row>
    <row r="1363" spans="2:11">
      <c r="B1363" s="8">
        <v>40215</v>
      </c>
      <c r="C1363" s="18" t="s">
        <v>434</v>
      </c>
      <c r="D1363" s="10" t="s">
        <v>285</v>
      </c>
      <c r="E1363" s="16" t="s">
        <v>102</v>
      </c>
      <c r="F1363" s="57">
        <v>2221</v>
      </c>
      <c r="G1363" s="29">
        <v>29000</v>
      </c>
      <c r="H1363" s="8">
        <v>40215</v>
      </c>
      <c r="I1363" s="100">
        <f t="shared" si="116"/>
        <v>0</v>
      </c>
      <c r="J1363" s="100">
        <f t="shared" si="117"/>
        <v>29000</v>
      </c>
      <c r="K1363" s="125" t="str">
        <f>IF(J1363&gt;0,"ATRASADO","")</f>
        <v>ATRASADO</v>
      </c>
    </row>
    <row r="1364" spans="2:11" s="98" customFormat="1">
      <c r="B1364" s="8"/>
      <c r="C1364" s="18"/>
      <c r="D1364" s="10"/>
      <c r="E1364" s="16"/>
      <c r="F1364" s="57"/>
      <c r="G1364" s="29"/>
      <c r="H1364" s="8"/>
      <c r="I1364" s="100" t="str">
        <f t="shared" si="116"/>
        <v/>
      </c>
      <c r="J1364" s="100" t="str">
        <f t="shared" si="117"/>
        <v/>
      </c>
      <c r="K1364" s="125"/>
    </row>
    <row r="1365" spans="2:11">
      <c r="B1365" s="33">
        <v>40492</v>
      </c>
      <c r="C1365" s="32" t="s">
        <v>405</v>
      </c>
      <c r="D1365" s="10" t="s">
        <v>406</v>
      </c>
      <c r="E1365" s="16" t="s">
        <v>24</v>
      </c>
      <c r="F1365" s="57">
        <v>2242</v>
      </c>
      <c r="G1365" s="29">
        <v>15000</v>
      </c>
      <c r="H1365" s="33">
        <v>40492</v>
      </c>
      <c r="I1365" s="100">
        <f t="shared" si="116"/>
        <v>0</v>
      </c>
      <c r="J1365" s="100">
        <f t="shared" si="117"/>
        <v>15000</v>
      </c>
      <c r="K1365" s="125" t="str">
        <f>IF(J1365&gt;0,"ATRASADO","")</f>
        <v>ATRASADO</v>
      </c>
    </row>
    <row r="1366" spans="2:11" s="81" customFormat="1">
      <c r="B1366" s="33"/>
      <c r="C1366" s="32"/>
      <c r="D1366" s="10"/>
      <c r="E1366" s="16"/>
      <c r="F1366" s="57"/>
      <c r="G1366" s="29"/>
      <c r="H1366" s="33"/>
      <c r="I1366" s="100" t="str">
        <f t="shared" si="116"/>
        <v/>
      </c>
      <c r="J1366" s="100" t="str">
        <f t="shared" si="117"/>
        <v/>
      </c>
      <c r="K1366" s="125"/>
    </row>
    <row r="1367" spans="2:11" ht="24.75">
      <c r="B1367" s="8">
        <v>40908</v>
      </c>
      <c r="C1367" s="15" t="s">
        <v>472</v>
      </c>
      <c r="D1367" s="10" t="s">
        <v>473</v>
      </c>
      <c r="E1367" s="16" t="s">
        <v>474</v>
      </c>
      <c r="F1367" s="57">
        <v>2271</v>
      </c>
      <c r="G1367" s="29">
        <v>600000</v>
      </c>
      <c r="H1367" s="8">
        <v>40908</v>
      </c>
      <c r="I1367" s="100">
        <f t="shared" si="116"/>
        <v>0</v>
      </c>
      <c r="J1367" s="100">
        <f t="shared" si="117"/>
        <v>600000</v>
      </c>
      <c r="K1367" s="125" t="str">
        <f>IF(J1367&gt;0,"ATRASADO","")</f>
        <v>ATRASADO</v>
      </c>
    </row>
    <row r="1368" spans="2:11" s="81" customFormat="1">
      <c r="B1368" s="8"/>
      <c r="C1368" s="15"/>
      <c r="D1368" s="10"/>
      <c r="E1368" s="16"/>
      <c r="F1368" s="57"/>
      <c r="G1368" s="29"/>
      <c r="H1368" s="8"/>
      <c r="I1368" s="100" t="str">
        <f t="shared" si="116"/>
        <v/>
      </c>
      <c r="J1368" s="100" t="str">
        <f t="shared" si="117"/>
        <v/>
      </c>
      <c r="K1368" s="125"/>
    </row>
    <row r="1369" spans="2:11">
      <c r="B1369" s="8">
        <v>40309</v>
      </c>
      <c r="C1369" s="18" t="s">
        <v>286</v>
      </c>
      <c r="D1369" s="10" t="s">
        <v>287</v>
      </c>
      <c r="E1369" s="16" t="s">
        <v>102</v>
      </c>
      <c r="F1369" s="57">
        <v>2221</v>
      </c>
      <c r="G1369" s="29">
        <v>58000</v>
      </c>
      <c r="H1369" s="8">
        <v>40309</v>
      </c>
      <c r="I1369" s="100">
        <f t="shared" si="116"/>
        <v>0</v>
      </c>
      <c r="J1369" s="100">
        <f t="shared" si="117"/>
        <v>58000</v>
      </c>
      <c r="K1369" s="125" t="str">
        <f t="shared" ref="K1369:K1374" si="118">IF(J1369&gt;0,"ATRASADO","")</f>
        <v>ATRASADO</v>
      </c>
    </row>
    <row r="1370" spans="2:11">
      <c r="B1370" s="8">
        <v>40309</v>
      </c>
      <c r="C1370" s="18" t="s">
        <v>288</v>
      </c>
      <c r="D1370" s="10" t="s">
        <v>287</v>
      </c>
      <c r="E1370" s="16" t="s">
        <v>102</v>
      </c>
      <c r="F1370" s="57">
        <v>2221</v>
      </c>
      <c r="G1370" s="29">
        <v>58000</v>
      </c>
      <c r="H1370" s="8">
        <v>40309</v>
      </c>
      <c r="I1370" s="100">
        <f t="shared" si="116"/>
        <v>0</v>
      </c>
      <c r="J1370" s="100">
        <f t="shared" si="117"/>
        <v>58000</v>
      </c>
      <c r="K1370" s="125" t="str">
        <f t="shared" si="118"/>
        <v>ATRASADO</v>
      </c>
    </row>
    <row r="1371" spans="2:11">
      <c r="B1371" s="8">
        <v>40340</v>
      </c>
      <c r="C1371" s="18" t="s">
        <v>289</v>
      </c>
      <c r="D1371" s="10" t="s">
        <v>287</v>
      </c>
      <c r="E1371" s="16" t="s">
        <v>102</v>
      </c>
      <c r="F1371" s="57">
        <v>2221</v>
      </c>
      <c r="G1371" s="29">
        <v>58000</v>
      </c>
      <c r="H1371" s="8">
        <v>40340</v>
      </c>
      <c r="I1371" s="100">
        <f t="shared" si="116"/>
        <v>0</v>
      </c>
      <c r="J1371" s="100">
        <f t="shared" si="117"/>
        <v>58000</v>
      </c>
      <c r="K1371" s="125" t="str">
        <f t="shared" si="118"/>
        <v>ATRASADO</v>
      </c>
    </row>
    <row r="1372" spans="2:11">
      <c r="B1372" s="8">
        <v>40400</v>
      </c>
      <c r="C1372" s="18" t="s">
        <v>290</v>
      </c>
      <c r="D1372" s="10" t="s">
        <v>287</v>
      </c>
      <c r="E1372" s="16" t="s">
        <v>102</v>
      </c>
      <c r="F1372" s="57">
        <v>2221</v>
      </c>
      <c r="G1372" s="29">
        <v>58000</v>
      </c>
      <c r="H1372" s="8">
        <v>40400</v>
      </c>
      <c r="I1372" s="100">
        <f t="shared" si="116"/>
        <v>0</v>
      </c>
      <c r="J1372" s="100">
        <f t="shared" si="117"/>
        <v>58000</v>
      </c>
      <c r="K1372" s="125" t="str">
        <f t="shared" si="118"/>
        <v>ATRASADO</v>
      </c>
    </row>
    <row r="1373" spans="2:11">
      <c r="B1373" s="8">
        <v>40427</v>
      </c>
      <c r="C1373" s="18" t="s">
        <v>291</v>
      </c>
      <c r="D1373" s="10" t="s">
        <v>287</v>
      </c>
      <c r="E1373" s="16" t="s">
        <v>102</v>
      </c>
      <c r="F1373" s="57">
        <v>2221</v>
      </c>
      <c r="G1373" s="29">
        <v>58000</v>
      </c>
      <c r="H1373" s="8">
        <v>40427</v>
      </c>
      <c r="I1373" s="100">
        <f t="shared" si="116"/>
        <v>0</v>
      </c>
      <c r="J1373" s="100">
        <f t="shared" si="117"/>
        <v>58000</v>
      </c>
      <c r="K1373" s="125" t="str">
        <f t="shared" si="118"/>
        <v>ATRASADO</v>
      </c>
    </row>
    <row r="1374" spans="2:11">
      <c r="B1374" s="8">
        <v>40462</v>
      </c>
      <c r="C1374" s="18" t="s">
        <v>292</v>
      </c>
      <c r="D1374" s="10" t="s">
        <v>287</v>
      </c>
      <c r="E1374" s="16" t="s">
        <v>102</v>
      </c>
      <c r="F1374" s="57">
        <v>2221</v>
      </c>
      <c r="G1374" s="29">
        <v>58000</v>
      </c>
      <c r="H1374" s="8">
        <v>40462</v>
      </c>
      <c r="I1374" s="100">
        <f t="shared" si="116"/>
        <v>0</v>
      </c>
      <c r="J1374" s="100">
        <f t="shared" si="117"/>
        <v>58000</v>
      </c>
      <c r="K1374" s="125" t="str">
        <f t="shared" si="118"/>
        <v>ATRASADO</v>
      </c>
    </row>
    <row r="1375" spans="2:11" s="81" customFormat="1">
      <c r="B1375" s="8"/>
      <c r="C1375" s="18"/>
      <c r="D1375" s="10"/>
      <c r="E1375" s="16"/>
      <c r="F1375" s="57"/>
      <c r="G1375" s="29"/>
      <c r="H1375" s="8"/>
      <c r="I1375" s="100" t="str">
        <f t="shared" si="116"/>
        <v/>
      </c>
      <c r="J1375" s="100" t="str">
        <f t="shared" si="117"/>
        <v/>
      </c>
      <c r="K1375" s="125"/>
    </row>
    <row r="1376" spans="2:11">
      <c r="B1376" s="7">
        <v>40908</v>
      </c>
      <c r="C1376" s="9">
        <v>100000030</v>
      </c>
      <c r="D1376" s="10" t="s">
        <v>265</v>
      </c>
      <c r="E1376" s="16" t="s">
        <v>102</v>
      </c>
      <c r="F1376" s="57">
        <v>2221</v>
      </c>
      <c r="G1376" s="29">
        <v>145000</v>
      </c>
      <c r="H1376" s="24">
        <v>40908</v>
      </c>
      <c r="I1376" s="100">
        <f t="shared" si="116"/>
        <v>0</v>
      </c>
      <c r="J1376" s="100">
        <f t="shared" si="117"/>
        <v>145000</v>
      </c>
      <c r="K1376" s="125" t="str">
        <f>IF(J1376&gt;0,"ATRASADO","")</f>
        <v>ATRASADO</v>
      </c>
    </row>
    <row r="1377" spans="2:11" s="81" customFormat="1">
      <c r="B1377" s="7"/>
      <c r="C1377" s="9"/>
      <c r="D1377" s="10"/>
      <c r="E1377" s="16"/>
      <c r="F1377" s="57"/>
      <c r="G1377" s="29"/>
      <c r="H1377" s="24"/>
      <c r="I1377" s="100" t="str">
        <f t="shared" si="116"/>
        <v/>
      </c>
      <c r="J1377" s="100" t="str">
        <f t="shared" si="117"/>
        <v/>
      </c>
      <c r="K1377" s="125"/>
    </row>
    <row r="1378" spans="2:11">
      <c r="B1378" s="33">
        <v>40210</v>
      </c>
      <c r="C1378" s="32" t="s">
        <v>504</v>
      </c>
      <c r="D1378" s="10" t="s">
        <v>506</v>
      </c>
      <c r="E1378" s="16" t="s">
        <v>102</v>
      </c>
      <c r="F1378" s="57">
        <v>2221</v>
      </c>
      <c r="G1378" s="29">
        <v>50000</v>
      </c>
      <c r="H1378" s="33">
        <v>40210</v>
      </c>
      <c r="I1378" s="100">
        <f t="shared" si="116"/>
        <v>0</v>
      </c>
      <c r="J1378" s="100">
        <f t="shared" si="117"/>
        <v>50000</v>
      </c>
      <c r="K1378" s="125" t="str">
        <f>IF(J1378&gt;0,"ATRASADO","")</f>
        <v>ATRASADO</v>
      </c>
    </row>
    <row r="1379" spans="2:11">
      <c r="B1379" s="33">
        <v>40238</v>
      </c>
      <c r="C1379" s="32" t="s">
        <v>505</v>
      </c>
      <c r="D1379" s="10" t="s">
        <v>506</v>
      </c>
      <c r="E1379" s="16" t="s">
        <v>102</v>
      </c>
      <c r="F1379" s="57">
        <v>2221</v>
      </c>
      <c r="G1379" s="29">
        <v>50000</v>
      </c>
      <c r="H1379" s="33">
        <v>40238</v>
      </c>
      <c r="I1379" s="100">
        <f t="shared" si="116"/>
        <v>0</v>
      </c>
      <c r="J1379" s="100">
        <f t="shared" si="117"/>
        <v>50000</v>
      </c>
      <c r="K1379" s="125" t="str">
        <f>IF(J1379&gt;0,"ATRASADO","")</f>
        <v>ATRASADO</v>
      </c>
    </row>
    <row r="1380" spans="2:11">
      <c r="B1380" s="105"/>
      <c r="C1380" s="83"/>
      <c r="D1380" s="10"/>
      <c r="E1380" s="16"/>
      <c r="F1380" s="84"/>
      <c r="G1380" s="85"/>
      <c r="H1380" s="86"/>
      <c r="I1380" s="100" t="str">
        <f t="shared" si="116"/>
        <v/>
      </c>
      <c r="J1380" s="100" t="str">
        <f t="shared" si="117"/>
        <v/>
      </c>
      <c r="K1380" s="125"/>
    </row>
    <row r="1381" spans="2:11">
      <c r="B1381" s="33">
        <v>40659</v>
      </c>
      <c r="C1381" s="32" t="s">
        <v>427</v>
      </c>
      <c r="D1381" s="10" t="s">
        <v>407</v>
      </c>
      <c r="E1381" s="16" t="s">
        <v>408</v>
      </c>
      <c r="F1381" s="57">
        <v>2287</v>
      </c>
      <c r="G1381" s="29">
        <v>525120.35</v>
      </c>
      <c r="H1381" s="33">
        <v>40659</v>
      </c>
      <c r="I1381" s="100">
        <f t="shared" si="116"/>
        <v>0</v>
      </c>
      <c r="J1381" s="100">
        <f t="shared" si="117"/>
        <v>525120.35</v>
      </c>
      <c r="K1381" s="125" t="str">
        <f>IF(J1381&gt;0,"ATRASADO","")</f>
        <v>ATRASADO</v>
      </c>
    </row>
    <row r="1382" spans="2:11" s="81" customFormat="1">
      <c r="B1382" s="33"/>
      <c r="C1382" s="32"/>
      <c r="D1382" s="10"/>
      <c r="E1382" s="16"/>
      <c r="F1382" s="57"/>
      <c r="G1382" s="29"/>
      <c r="H1382" s="33"/>
      <c r="I1382" s="100" t="str">
        <f t="shared" si="116"/>
        <v/>
      </c>
      <c r="J1382" s="100" t="str">
        <f t="shared" si="117"/>
        <v/>
      </c>
      <c r="K1382" s="125"/>
    </row>
    <row r="1383" spans="2:11">
      <c r="B1383" s="8">
        <v>40207</v>
      </c>
      <c r="C1383" s="18" t="s">
        <v>293</v>
      </c>
      <c r="D1383" s="10" t="s">
        <v>294</v>
      </c>
      <c r="E1383" s="16" t="s">
        <v>102</v>
      </c>
      <c r="F1383" s="57">
        <v>2221</v>
      </c>
      <c r="G1383" s="29">
        <v>50000</v>
      </c>
      <c r="H1383" s="8">
        <v>40207</v>
      </c>
      <c r="I1383" s="100">
        <f t="shared" si="116"/>
        <v>0</v>
      </c>
      <c r="J1383" s="100">
        <f t="shared" si="117"/>
        <v>50000</v>
      </c>
      <c r="K1383" s="125" t="str">
        <f t="shared" ref="K1383:K1388" si="119">IF(J1383&gt;0,"ATRASADO","")</f>
        <v>ATRASADO</v>
      </c>
    </row>
    <row r="1384" spans="2:11">
      <c r="B1384" s="8">
        <v>40207</v>
      </c>
      <c r="C1384" s="18" t="s">
        <v>295</v>
      </c>
      <c r="D1384" s="10" t="s">
        <v>294</v>
      </c>
      <c r="E1384" s="16" t="s">
        <v>102</v>
      </c>
      <c r="F1384" s="57">
        <v>2221</v>
      </c>
      <c r="G1384" s="29">
        <v>50000</v>
      </c>
      <c r="H1384" s="8">
        <v>40207</v>
      </c>
      <c r="I1384" s="100">
        <f t="shared" si="116"/>
        <v>0</v>
      </c>
      <c r="J1384" s="100">
        <f t="shared" si="117"/>
        <v>50000</v>
      </c>
      <c r="K1384" s="125" t="str">
        <f t="shared" si="119"/>
        <v>ATRASADO</v>
      </c>
    </row>
    <row r="1385" spans="2:11">
      <c r="B1385" s="8">
        <v>40234</v>
      </c>
      <c r="C1385" s="18" t="s">
        <v>296</v>
      </c>
      <c r="D1385" s="10" t="s">
        <v>294</v>
      </c>
      <c r="E1385" s="16" t="s">
        <v>102</v>
      </c>
      <c r="F1385" s="57">
        <v>2221</v>
      </c>
      <c r="G1385" s="29">
        <v>50000</v>
      </c>
      <c r="H1385" s="8">
        <v>40234</v>
      </c>
      <c r="I1385" s="100">
        <f t="shared" si="116"/>
        <v>0</v>
      </c>
      <c r="J1385" s="100">
        <f t="shared" si="117"/>
        <v>50000</v>
      </c>
      <c r="K1385" s="125" t="str">
        <f t="shared" si="119"/>
        <v>ATRASADO</v>
      </c>
    </row>
    <row r="1386" spans="2:11">
      <c r="B1386" s="8">
        <v>40247</v>
      </c>
      <c r="C1386" s="18" t="s">
        <v>297</v>
      </c>
      <c r="D1386" s="10" t="s">
        <v>294</v>
      </c>
      <c r="E1386" s="16" t="s">
        <v>102</v>
      </c>
      <c r="F1386" s="57">
        <v>2221</v>
      </c>
      <c r="G1386" s="29">
        <v>50000</v>
      </c>
      <c r="H1386" s="8">
        <v>40247</v>
      </c>
      <c r="I1386" s="100">
        <f t="shared" si="116"/>
        <v>0</v>
      </c>
      <c r="J1386" s="100">
        <f t="shared" si="117"/>
        <v>50000</v>
      </c>
      <c r="K1386" s="125" t="str">
        <f t="shared" si="119"/>
        <v>ATRASADO</v>
      </c>
    </row>
    <row r="1387" spans="2:11">
      <c r="B1387" s="8">
        <v>40282</v>
      </c>
      <c r="C1387" s="18" t="s">
        <v>298</v>
      </c>
      <c r="D1387" s="10" t="s">
        <v>294</v>
      </c>
      <c r="E1387" s="16" t="s">
        <v>102</v>
      </c>
      <c r="F1387" s="57">
        <v>2221</v>
      </c>
      <c r="G1387" s="29">
        <v>50000</v>
      </c>
      <c r="H1387" s="8">
        <v>40282</v>
      </c>
      <c r="I1387" s="100">
        <f t="shared" si="116"/>
        <v>0</v>
      </c>
      <c r="J1387" s="100">
        <f t="shared" si="117"/>
        <v>50000</v>
      </c>
      <c r="K1387" s="125" t="str">
        <f t="shared" si="119"/>
        <v>ATRASADO</v>
      </c>
    </row>
    <row r="1388" spans="2:11">
      <c r="B1388" s="8">
        <v>40318</v>
      </c>
      <c r="C1388" s="18" t="s">
        <v>299</v>
      </c>
      <c r="D1388" s="10" t="s">
        <v>294</v>
      </c>
      <c r="E1388" s="16" t="s">
        <v>102</v>
      </c>
      <c r="F1388" s="57">
        <v>2221</v>
      </c>
      <c r="G1388" s="29">
        <v>50000</v>
      </c>
      <c r="H1388" s="8">
        <v>40318</v>
      </c>
      <c r="I1388" s="100">
        <f t="shared" si="116"/>
        <v>0</v>
      </c>
      <c r="J1388" s="100">
        <f t="shared" si="117"/>
        <v>50000</v>
      </c>
      <c r="K1388" s="125" t="str">
        <f t="shared" si="119"/>
        <v>ATRASADO</v>
      </c>
    </row>
    <row r="1389" spans="2:11" s="81" customFormat="1">
      <c r="B1389" s="8"/>
      <c r="C1389" s="18"/>
      <c r="D1389" s="10"/>
      <c r="E1389" s="16"/>
      <c r="F1389" s="57"/>
      <c r="G1389" s="29"/>
      <c r="H1389" s="8"/>
      <c r="I1389" s="100" t="str">
        <f t="shared" ref="I1389:I1423" si="120">IF(G1389&gt;0,0,"")</f>
        <v/>
      </c>
      <c r="J1389" s="100" t="str">
        <f t="shared" ref="J1389:J1420" si="121">IF(I1389=0,G1389,"")</f>
        <v/>
      </c>
      <c r="K1389" s="125"/>
    </row>
    <row r="1390" spans="2:11">
      <c r="B1390" s="8">
        <v>40025</v>
      </c>
      <c r="C1390" s="18" t="s">
        <v>232</v>
      </c>
      <c r="D1390" s="10" t="s">
        <v>567</v>
      </c>
      <c r="E1390" s="16" t="s">
        <v>552</v>
      </c>
      <c r="F1390" s="57">
        <v>2311</v>
      </c>
      <c r="G1390" s="29">
        <v>1010792.92</v>
      </c>
      <c r="H1390" s="8">
        <v>40025</v>
      </c>
      <c r="I1390" s="100">
        <f t="shared" si="120"/>
        <v>0</v>
      </c>
      <c r="J1390" s="100">
        <f t="shared" si="121"/>
        <v>1010792.92</v>
      </c>
      <c r="K1390" s="125" t="str">
        <f>IF(J1390&gt;0,"ATRASADO","")</f>
        <v>ATRASADO</v>
      </c>
    </row>
    <row r="1391" spans="2:11">
      <c r="B1391" s="8">
        <v>40045</v>
      </c>
      <c r="C1391" s="18" t="s">
        <v>233</v>
      </c>
      <c r="D1391" s="10" t="s">
        <v>567</v>
      </c>
      <c r="E1391" s="16" t="s">
        <v>552</v>
      </c>
      <c r="F1391" s="57">
        <v>2311</v>
      </c>
      <c r="G1391" s="29">
        <v>200761.2</v>
      </c>
      <c r="H1391" s="8">
        <v>40045</v>
      </c>
      <c r="I1391" s="100">
        <f t="shared" si="120"/>
        <v>0</v>
      </c>
      <c r="J1391" s="100">
        <f t="shared" si="121"/>
        <v>200761.2</v>
      </c>
      <c r="K1391" s="125" t="str">
        <f>IF(J1391&gt;0,"ATRASADO","")</f>
        <v>ATRASADO</v>
      </c>
    </row>
    <row r="1392" spans="2:11" s="81" customFormat="1">
      <c r="B1392" s="8"/>
      <c r="C1392" s="18"/>
      <c r="D1392" s="10"/>
      <c r="E1392" s="16"/>
      <c r="F1392" s="57"/>
      <c r="G1392" s="29"/>
      <c r="H1392" s="8"/>
      <c r="I1392" s="100" t="str">
        <f t="shared" si="120"/>
        <v/>
      </c>
      <c r="J1392" s="100" t="str">
        <f t="shared" si="121"/>
        <v/>
      </c>
      <c r="K1392" s="125"/>
    </row>
    <row r="1393" spans="2:11">
      <c r="B1393" s="8">
        <v>41061</v>
      </c>
      <c r="C1393" s="18" t="s">
        <v>435</v>
      </c>
      <c r="D1393" s="10" t="s">
        <v>300</v>
      </c>
      <c r="E1393" s="16" t="s">
        <v>102</v>
      </c>
      <c r="F1393" s="57">
        <v>2221</v>
      </c>
      <c r="G1393" s="29">
        <v>20000</v>
      </c>
      <c r="H1393" s="8">
        <v>41061</v>
      </c>
      <c r="I1393" s="100">
        <f t="shared" si="120"/>
        <v>0</v>
      </c>
      <c r="J1393" s="100">
        <f t="shared" si="121"/>
        <v>20000</v>
      </c>
      <c r="K1393" s="125" t="str">
        <f t="shared" ref="K1393:K1398" si="122">IF(J1393&gt;0,"ATRASADO","")</f>
        <v>ATRASADO</v>
      </c>
    </row>
    <row r="1394" spans="2:11">
      <c r="B1394" s="8">
        <v>41061</v>
      </c>
      <c r="C1394" s="18" t="s">
        <v>436</v>
      </c>
      <c r="D1394" s="10" t="s">
        <v>300</v>
      </c>
      <c r="E1394" s="16" t="s">
        <v>102</v>
      </c>
      <c r="F1394" s="57">
        <v>2221</v>
      </c>
      <c r="G1394" s="29">
        <v>20000</v>
      </c>
      <c r="H1394" s="8">
        <v>41061</v>
      </c>
      <c r="I1394" s="100">
        <f t="shared" si="120"/>
        <v>0</v>
      </c>
      <c r="J1394" s="100">
        <f t="shared" si="121"/>
        <v>20000</v>
      </c>
      <c r="K1394" s="125" t="str">
        <f t="shared" si="122"/>
        <v>ATRASADO</v>
      </c>
    </row>
    <row r="1395" spans="2:11">
      <c r="B1395" s="8">
        <v>41061</v>
      </c>
      <c r="C1395" s="18" t="s">
        <v>437</v>
      </c>
      <c r="D1395" s="10" t="s">
        <v>300</v>
      </c>
      <c r="E1395" s="16" t="s">
        <v>102</v>
      </c>
      <c r="F1395" s="57">
        <v>2221</v>
      </c>
      <c r="G1395" s="29">
        <v>20000</v>
      </c>
      <c r="H1395" s="8">
        <v>41061</v>
      </c>
      <c r="I1395" s="100">
        <f t="shared" si="120"/>
        <v>0</v>
      </c>
      <c r="J1395" s="100">
        <f t="shared" si="121"/>
        <v>20000</v>
      </c>
      <c r="K1395" s="125" t="str">
        <f t="shared" si="122"/>
        <v>ATRASADO</v>
      </c>
    </row>
    <row r="1396" spans="2:11">
      <c r="B1396" s="8">
        <v>41061</v>
      </c>
      <c r="C1396" s="18" t="s">
        <v>438</v>
      </c>
      <c r="D1396" s="10" t="s">
        <v>300</v>
      </c>
      <c r="E1396" s="16" t="s">
        <v>102</v>
      </c>
      <c r="F1396" s="57">
        <v>2221</v>
      </c>
      <c r="G1396" s="29">
        <v>20000</v>
      </c>
      <c r="H1396" s="8">
        <v>41061</v>
      </c>
      <c r="I1396" s="100">
        <f t="shared" si="120"/>
        <v>0</v>
      </c>
      <c r="J1396" s="100">
        <f t="shared" si="121"/>
        <v>20000</v>
      </c>
      <c r="K1396" s="125" t="str">
        <f t="shared" si="122"/>
        <v>ATRASADO</v>
      </c>
    </row>
    <row r="1397" spans="2:11">
      <c r="B1397" s="8">
        <v>41061</v>
      </c>
      <c r="C1397" s="18" t="s">
        <v>439</v>
      </c>
      <c r="D1397" s="10" t="s">
        <v>300</v>
      </c>
      <c r="E1397" s="16" t="s">
        <v>102</v>
      </c>
      <c r="F1397" s="57">
        <v>2221</v>
      </c>
      <c r="G1397" s="29">
        <v>20000</v>
      </c>
      <c r="H1397" s="8">
        <v>41061</v>
      </c>
      <c r="I1397" s="100">
        <f t="shared" si="120"/>
        <v>0</v>
      </c>
      <c r="J1397" s="100">
        <f t="shared" si="121"/>
        <v>20000</v>
      </c>
      <c r="K1397" s="125" t="str">
        <f t="shared" si="122"/>
        <v>ATRASADO</v>
      </c>
    </row>
    <row r="1398" spans="2:11">
      <c r="B1398" s="8">
        <v>41212</v>
      </c>
      <c r="C1398" s="18" t="s">
        <v>440</v>
      </c>
      <c r="D1398" s="10" t="s">
        <v>300</v>
      </c>
      <c r="E1398" s="16" t="s">
        <v>102</v>
      </c>
      <c r="F1398" s="57">
        <v>2221</v>
      </c>
      <c r="G1398" s="29">
        <v>20000</v>
      </c>
      <c r="H1398" s="8">
        <v>41212</v>
      </c>
      <c r="I1398" s="100">
        <f t="shared" si="120"/>
        <v>0</v>
      </c>
      <c r="J1398" s="100">
        <f t="shared" si="121"/>
        <v>20000</v>
      </c>
      <c r="K1398" s="125" t="str">
        <f t="shared" si="122"/>
        <v>ATRASADO</v>
      </c>
    </row>
    <row r="1399" spans="2:11" s="81" customFormat="1">
      <c r="B1399" s="8"/>
      <c r="C1399" s="18"/>
      <c r="D1399" s="10"/>
      <c r="E1399" s="16"/>
      <c r="F1399" s="57"/>
      <c r="G1399" s="29"/>
      <c r="H1399" s="8"/>
      <c r="I1399" s="100" t="str">
        <f t="shared" si="120"/>
        <v/>
      </c>
      <c r="J1399" s="100" t="str">
        <f t="shared" si="121"/>
        <v/>
      </c>
      <c r="K1399" s="125"/>
    </row>
    <row r="1400" spans="2:11">
      <c r="B1400" s="33">
        <v>40416</v>
      </c>
      <c r="C1400" s="32" t="s">
        <v>234</v>
      </c>
      <c r="D1400" s="10" t="s">
        <v>235</v>
      </c>
      <c r="E1400" s="16" t="s">
        <v>198</v>
      </c>
      <c r="F1400" s="57">
        <v>2311</v>
      </c>
      <c r="G1400" s="29">
        <v>158997.04</v>
      </c>
      <c r="H1400" s="33">
        <v>40416</v>
      </c>
      <c r="I1400" s="100">
        <f t="shared" si="120"/>
        <v>0</v>
      </c>
      <c r="J1400" s="100">
        <f t="shared" si="121"/>
        <v>158997.04</v>
      </c>
      <c r="K1400" s="125" t="str">
        <f>IF(J1400&gt;0,"ATRASADO","")</f>
        <v>ATRASADO</v>
      </c>
    </row>
    <row r="1401" spans="2:11" s="98" customFormat="1">
      <c r="B1401" s="33"/>
      <c r="C1401" s="32"/>
      <c r="D1401" s="10"/>
      <c r="E1401" s="16"/>
      <c r="F1401" s="57"/>
      <c r="G1401" s="29"/>
      <c r="H1401" s="33"/>
      <c r="I1401" s="100" t="str">
        <f t="shared" si="120"/>
        <v/>
      </c>
      <c r="J1401" s="100" t="str">
        <f t="shared" si="121"/>
        <v/>
      </c>
      <c r="K1401" s="125"/>
    </row>
    <row r="1402" spans="2:11">
      <c r="B1402" s="33">
        <v>40789</v>
      </c>
      <c r="C1402" s="35" t="s">
        <v>37</v>
      </c>
      <c r="D1402" s="10" t="s">
        <v>660</v>
      </c>
      <c r="E1402" s="16" t="s">
        <v>369</v>
      </c>
      <c r="F1402" s="57">
        <v>2251</v>
      </c>
      <c r="G1402" s="29">
        <v>18666.48</v>
      </c>
      <c r="H1402" s="33">
        <v>40789</v>
      </c>
      <c r="I1402" s="100">
        <f t="shared" si="120"/>
        <v>0</v>
      </c>
      <c r="J1402" s="100">
        <f t="shared" si="121"/>
        <v>18666.48</v>
      </c>
      <c r="K1402" s="125" t="str">
        <f>IF(J1402&gt;0,"ATRASADO","")</f>
        <v>ATRASADO</v>
      </c>
    </row>
    <row r="1403" spans="2:11" s="115" customFormat="1">
      <c r="B1403" s="33"/>
      <c r="C1403" s="32"/>
      <c r="D1403" s="10"/>
      <c r="E1403" s="16"/>
      <c r="F1403" s="57"/>
      <c r="G1403" s="29"/>
      <c r="H1403" s="33"/>
      <c r="I1403" s="100" t="str">
        <f t="shared" si="120"/>
        <v/>
      </c>
      <c r="J1403" s="100" t="str">
        <f t="shared" si="121"/>
        <v/>
      </c>
      <c r="K1403" s="125"/>
    </row>
    <row r="1404" spans="2:11">
      <c r="B1404" s="33">
        <v>40461</v>
      </c>
      <c r="C1404" s="32" t="s">
        <v>375</v>
      </c>
      <c r="D1404" s="10" t="s">
        <v>376</v>
      </c>
      <c r="E1404" s="16" t="s">
        <v>102</v>
      </c>
      <c r="F1404" s="57">
        <v>2221</v>
      </c>
      <c r="G1404" s="29">
        <v>58000</v>
      </c>
      <c r="H1404" s="33">
        <v>40461</v>
      </c>
      <c r="I1404" s="100">
        <f t="shared" si="120"/>
        <v>0</v>
      </c>
      <c r="J1404" s="100">
        <f t="shared" si="121"/>
        <v>58000</v>
      </c>
      <c r="K1404" s="125" t="str">
        <f>IF(J1404&gt;0,"ATRASADO","")</f>
        <v>ATRASADO</v>
      </c>
    </row>
    <row r="1405" spans="2:11">
      <c r="B1405" s="33">
        <v>40487</v>
      </c>
      <c r="C1405" s="32" t="s">
        <v>377</v>
      </c>
      <c r="D1405" s="10" t="s">
        <v>376</v>
      </c>
      <c r="E1405" s="16" t="s">
        <v>102</v>
      </c>
      <c r="F1405" s="57">
        <v>2221</v>
      </c>
      <c r="G1405" s="29">
        <v>58000</v>
      </c>
      <c r="H1405" s="33">
        <v>40487</v>
      </c>
      <c r="I1405" s="100">
        <f t="shared" si="120"/>
        <v>0</v>
      </c>
      <c r="J1405" s="100">
        <f t="shared" si="121"/>
        <v>58000</v>
      </c>
      <c r="K1405" s="125" t="str">
        <f>IF(J1405&gt;0,"ATRASADO","")</f>
        <v>ATRASADO</v>
      </c>
    </row>
    <row r="1406" spans="2:11">
      <c r="B1406" s="33">
        <v>40553</v>
      </c>
      <c r="C1406" s="32" t="s">
        <v>378</v>
      </c>
      <c r="D1406" s="10" t="s">
        <v>376</v>
      </c>
      <c r="E1406" s="16" t="s">
        <v>102</v>
      </c>
      <c r="F1406" s="57">
        <v>2221</v>
      </c>
      <c r="G1406" s="29">
        <v>58000</v>
      </c>
      <c r="H1406" s="33">
        <v>40553</v>
      </c>
      <c r="I1406" s="100">
        <f t="shared" si="120"/>
        <v>0</v>
      </c>
      <c r="J1406" s="100">
        <f t="shared" si="121"/>
        <v>58000</v>
      </c>
      <c r="K1406" s="125" t="str">
        <f>IF(J1406&gt;0,"ATRASADO","")</f>
        <v>ATRASADO</v>
      </c>
    </row>
    <row r="1407" spans="2:11">
      <c r="B1407" s="33">
        <v>40518</v>
      </c>
      <c r="C1407" s="32" t="s">
        <v>379</v>
      </c>
      <c r="D1407" s="10" t="s">
        <v>376</v>
      </c>
      <c r="E1407" s="16" t="s">
        <v>102</v>
      </c>
      <c r="F1407" s="57">
        <v>2221</v>
      </c>
      <c r="G1407" s="29">
        <f>58000-56750</f>
        <v>1250</v>
      </c>
      <c r="H1407" s="33">
        <v>40518</v>
      </c>
      <c r="I1407" s="100">
        <f t="shared" si="120"/>
        <v>0</v>
      </c>
      <c r="J1407" s="100">
        <f t="shared" si="121"/>
        <v>1250</v>
      </c>
      <c r="K1407" s="125" t="str">
        <f>IF(J1407&gt;0,"ATRASADO","")</f>
        <v>ATRASADO</v>
      </c>
    </row>
    <row r="1408" spans="2:11" s="81" customFormat="1">
      <c r="B1408" s="33"/>
      <c r="C1408" s="35"/>
      <c r="D1408" s="10"/>
      <c r="E1408" s="16"/>
      <c r="F1408" s="57"/>
      <c r="G1408" s="29"/>
      <c r="H1408" s="33"/>
      <c r="I1408" s="100" t="str">
        <f t="shared" si="120"/>
        <v/>
      </c>
      <c r="J1408" s="100" t="str">
        <f t="shared" si="121"/>
        <v/>
      </c>
      <c r="K1408" s="125"/>
    </row>
    <row r="1409" spans="2:11">
      <c r="B1409" s="33">
        <v>40755</v>
      </c>
      <c r="C1409" s="35" t="s">
        <v>370</v>
      </c>
      <c r="D1409" s="10" t="s">
        <v>371</v>
      </c>
      <c r="E1409" s="16" t="s">
        <v>369</v>
      </c>
      <c r="F1409" s="57">
        <v>2251</v>
      </c>
      <c r="G1409" s="29">
        <v>66000</v>
      </c>
      <c r="H1409" s="33">
        <v>40755</v>
      </c>
      <c r="I1409" s="100">
        <f t="shared" si="120"/>
        <v>0</v>
      </c>
      <c r="J1409" s="100">
        <f t="shared" si="121"/>
        <v>66000</v>
      </c>
      <c r="K1409" s="125" t="str">
        <f>IF(J1409&gt;0,"ATRASADO","")</f>
        <v>ATRASADO</v>
      </c>
    </row>
    <row r="1410" spans="2:11">
      <c r="B1410" s="33">
        <v>39989</v>
      </c>
      <c r="C1410" s="35" t="s">
        <v>442</v>
      </c>
      <c r="D1410" s="10" t="s">
        <v>371</v>
      </c>
      <c r="E1410" s="16" t="s">
        <v>369</v>
      </c>
      <c r="F1410" s="57">
        <v>2251</v>
      </c>
      <c r="G1410" s="29">
        <v>20000</v>
      </c>
      <c r="H1410" s="33">
        <v>39989</v>
      </c>
      <c r="I1410" s="100">
        <f t="shared" si="120"/>
        <v>0</v>
      </c>
      <c r="J1410" s="100">
        <f t="shared" si="121"/>
        <v>20000</v>
      </c>
      <c r="K1410" s="125" t="str">
        <f>IF(J1410&gt;0,"ATRASADO","")</f>
        <v>ATRASADO</v>
      </c>
    </row>
    <row r="1411" spans="2:11" s="81" customFormat="1">
      <c r="B1411" s="33"/>
      <c r="C1411" s="35"/>
      <c r="D1411" s="10"/>
      <c r="E1411" s="16"/>
      <c r="F1411" s="57"/>
      <c r="G1411" s="29"/>
      <c r="H1411" s="33"/>
      <c r="I1411" s="100" t="str">
        <f t="shared" si="120"/>
        <v/>
      </c>
      <c r="J1411" s="100" t="str">
        <f t="shared" si="121"/>
        <v/>
      </c>
      <c r="K1411" s="125"/>
    </row>
    <row r="1412" spans="2:11">
      <c r="B1412" s="33">
        <v>40387</v>
      </c>
      <c r="C1412" s="32" t="s">
        <v>409</v>
      </c>
      <c r="D1412" s="10" t="s">
        <v>410</v>
      </c>
      <c r="E1412" s="16" t="s">
        <v>535</v>
      </c>
      <c r="F1412" s="57">
        <v>2355</v>
      </c>
      <c r="G1412" s="29">
        <v>192125.2</v>
      </c>
      <c r="H1412" s="33">
        <v>40387</v>
      </c>
      <c r="I1412" s="100">
        <f t="shared" si="120"/>
        <v>0</v>
      </c>
      <c r="J1412" s="100">
        <f t="shared" si="121"/>
        <v>192125.2</v>
      </c>
      <c r="K1412" s="125" t="str">
        <f>IF(J1412&gt;0,"ATRASADO","")</f>
        <v>ATRASADO</v>
      </c>
    </row>
    <row r="1413" spans="2:11" s="81" customFormat="1">
      <c r="B1413" s="33"/>
      <c r="C1413" s="32"/>
      <c r="D1413" s="10"/>
      <c r="E1413" s="16"/>
      <c r="F1413" s="57"/>
      <c r="G1413" s="29"/>
      <c r="H1413" s="33"/>
      <c r="I1413" s="100" t="str">
        <f t="shared" si="120"/>
        <v/>
      </c>
      <c r="J1413" s="100" t="str">
        <f t="shared" si="121"/>
        <v/>
      </c>
      <c r="K1413" s="125"/>
    </row>
    <row r="1414" spans="2:11">
      <c r="B1414" s="8">
        <v>40184</v>
      </c>
      <c r="C1414" s="18" t="s">
        <v>301</v>
      </c>
      <c r="D1414" s="10" t="s">
        <v>302</v>
      </c>
      <c r="E1414" s="16" t="s">
        <v>102</v>
      </c>
      <c r="F1414" s="57">
        <v>2221</v>
      </c>
      <c r="G1414" s="29">
        <v>20000</v>
      </c>
      <c r="H1414" s="8">
        <v>40184</v>
      </c>
      <c r="I1414" s="100">
        <f t="shared" si="120"/>
        <v>0</v>
      </c>
      <c r="J1414" s="100">
        <f t="shared" si="121"/>
        <v>20000</v>
      </c>
      <c r="K1414" s="125" t="str">
        <f t="shared" ref="K1414:K1420" si="123">IF(J1414&gt;0,"ATRASADO","")</f>
        <v>ATRASADO</v>
      </c>
    </row>
    <row r="1415" spans="2:11">
      <c r="B1415" s="8">
        <v>40209</v>
      </c>
      <c r="C1415" s="18" t="s">
        <v>303</v>
      </c>
      <c r="D1415" s="10" t="s">
        <v>302</v>
      </c>
      <c r="E1415" s="16" t="s">
        <v>102</v>
      </c>
      <c r="F1415" s="57">
        <v>2221</v>
      </c>
      <c r="G1415" s="29">
        <v>20000</v>
      </c>
      <c r="H1415" s="8">
        <v>40209</v>
      </c>
      <c r="I1415" s="100">
        <f t="shared" si="120"/>
        <v>0</v>
      </c>
      <c r="J1415" s="100">
        <f t="shared" si="121"/>
        <v>20000</v>
      </c>
      <c r="K1415" s="125" t="str">
        <f t="shared" si="123"/>
        <v>ATRASADO</v>
      </c>
    </row>
    <row r="1416" spans="2:11">
      <c r="B1416" s="21">
        <v>40237</v>
      </c>
      <c r="C1416" s="18" t="s">
        <v>304</v>
      </c>
      <c r="D1416" s="10" t="s">
        <v>302</v>
      </c>
      <c r="E1416" s="16" t="s">
        <v>102</v>
      </c>
      <c r="F1416" s="57">
        <v>2221</v>
      </c>
      <c r="G1416" s="29">
        <v>20000</v>
      </c>
      <c r="H1416" s="8">
        <v>40237</v>
      </c>
      <c r="I1416" s="100">
        <f t="shared" si="120"/>
        <v>0</v>
      </c>
      <c r="J1416" s="100">
        <f t="shared" si="121"/>
        <v>20000</v>
      </c>
      <c r="K1416" s="125" t="str">
        <f t="shared" si="123"/>
        <v>ATRASADO</v>
      </c>
    </row>
    <row r="1417" spans="2:11">
      <c r="B1417" s="8">
        <v>40326</v>
      </c>
      <c r="C1417" s="18" t="s">
        <v>305</v>
      </c>
      <c r="D1417" s="10" t="s">
        <v>302</v>
      </c>
      <c r="E1417" s="16" t="s">
        <v>102</v>
      </c>
      <c r="F1417" s="57">
        <v>2221</v>
      </c>
      <c r="G1417" s="29">
        <v>20000</v>
      </c>
      <c r="H1417" s="8">
        <v>40326</v>
      </c>
      <c r="I1417" s="100">
        <f t="shared" si="120"/>
        <v>0</v>
      </c>
      <c r="J1417" s="100">
        <f t="shared" si="121"/>
        <v>20000</v>
      </c>
      <c r="K1417" s="125" t="str">
        <f t="shared" si="123"/>
        <v>ATRASADO</v>
      </c>
    </row>
    <row r="1418" spans="2:11">
      <c r="B1418" s="8">
        <v>40358</v>
      </c>
      <c r="C1418" s="18" t="s">
        <v>306</v>
      </c>
      <c r="D1418" s="10" t="s">
        <v>302</v>
      </c>
      <c r="E1418" s="16" t="s">
        <v>102</v>
      </c>
      <c r="F1418" s="57">
        <v>2221</v>
      </c>
      <c r="G1418" s="29">
        <v>20000</v>
      </c>
      <c r="H1418" s="8">
        <v>40358</v>
      </c>
      <c r="I1418" s="100">
        <f t="shared" si="120"/>
        <v>0</v>
      </c>
      <c r="J1418" s="100">
        <f t="shared" si="121"/>
        <v>20000</v>
      </c>
      <c r="K1418" s="125" t="str">
        <f t="shared" si="123"/>
        <v>ATRASADO</v>
      </c>
    </row>
    <row r="1419" spans="2:11">
      <c r="B1419" s="8">
        <v>40388</v>
      </c>
      <c r="C1419" s="18" t="s">
        <v>307</v>
      </c>
      <c r="D1419" s="10" t="s">
        <v>302</v>
      </c>
      <c r="E1419" s="16" t="s">
        <v>102</v>
      </c>
      <c r="F1419" s="57">
        <v>2221</v>
      </c>
      <c r="G1419" s="29">
        <v>20000</v>
      </c>
      <c r="H1419" s="8">
        <v>40388</v>
      </c>
      <c r="I1419" s="100">
        <f t="shared" si="120"/>
        <v>0</v>
      </c>
      <c r="J1419" s="100">
        <f t="shared" si="121"/>
        <v>20000</v>
      </c>
      <c r="K1419" s="125" t="str">
        <f t="shared" si="123"/>
        <v>ATRASADO</v>
      </c>
    </row>
    <row r="1420" spans="2:11">
      <c r="B1420" s="8">
        <v>40419</v>
      </c>
      <c r="C1420" s="18" t="s">
        <v>308</v>
      </c>
      <c r="D1420" s="10" t="s">
        <v>302</v>
      </c>
      <c r="E1420" s="16" t="s">
        <v>102</v>
      </c>
      <c r="F1420" s="57">
        <v>2221</v>
      </c>
      <c r="G1420" s="29">
        <v>20000</v>
      </c>
      <c r="H1420" s="8">
        <v>40419</v>
      </c>
      <c r="I1420" s="100">
        <f t="shared" si="120"/>
        <v>0</v>
      </c>
      <c r="J1420" s="100">
        <f t="shared" si="121"/>
        <v>20000</v>
      </c>
      <c r="K1420" s="125" t="str">
        <f t="shared" si="123"/>
        <v>ATRASADO</v>
      </c>
    </row>
    <row r="1421" spans="2:11" s="160" customFormat="1">
      <c r="B1421" s="8">
        <v>44907</v>
      </c>
      <c r="C1421" s="18" t="s">
        <v>987</v>
      </c>
      <c r="D1421" s="10" t="s">
        <v>302</v>
      </c>
      <c r="E1421" s="16" t="s">
        <v>102</v>
      </c>
      <c r="F1421" s="57">
        <v>2221</v>
      </c>
      <c r="G1421" s="29">
        <v>17700</v>
      </c>
      <c r="H1421" s="8">
        <v>44907</v>
      </c>
      <c r="I1421" s="100">
        <f t="shared" si="120"/>
        <v>0</v>
      </c>
      <c r="J1421" s="100">
        <f>IF(I1421=0,G1421,"")</f>
        <v>17700</v>
      </c>
      <c r="K1421" s="125" t="str">
        <f>IF(J1421&gt;0,"ATRASADO","")</f>
        <v>ATRASADO</v>
      </c>
    </row>
    <row r="1422" spans="2:11" s="160" customFormat="1">
      <c r="B1422" s="8">
        <v>44907</v>
      </c>
      <c r="C1422" s="18" t="s">
        <v>988</v>
      </c>
      <c r="D1422" s="10" t="s">
        <v>302</v>
      </c>
      <c r="E1422" s="16" t="s">
        <v>102</v>
      </c>
      <c r="F1422" s="57">
        <v>2221</v>
      </c>
      <c r="G1422" s="29">
        <v>17700</v>
      </c>
      <c r="H1422" s="8">
        <v>44907</v>
      </c>
      <c r="I1422" s="100">
        <f t="shared" si="120"/>
        <v>0</v>
      </c>
      <c r="J1422" s="100">
        <f>IF(I1422=0,G1422,"")</f>
        <v>17700</v>
      </c>
      <c r="K1422" s="125" t="str">
        <f>IF(J1422&gt;0,"ATRASADO","")</f>
        <v>ATRASADO</v>
      </c>
    </row>
    <row r="1423" spans="2:11" s="168" customFormat="1">
      <c r="B1423" s="8">
        <v>44958</v>
      </c>
      <c r="C1423" s="18" t="s">
        <v>1204</v>
      </c>
      <c r="D1423" s="10" t="s">
        <v>302</v>
      </c>
      <c r="E1423" s="16" t="s">
        <v>102</v>
      </c>
      <c r="F1423" s="57">
        <v>2221</v>
      </c>
      <c r="G1423" s="29">
        <v>17700</v>
      </c>
      <c r="H1423" s="8">
        <v>44958</v>
      </c>
      <c r="I1423" s="100">
        <f t="shared" si="120"/>
        <v>0</v>
      </c>
      <c r="J1423" s="100">
        <f>IF(I1423=0,G1423,"")</f>
        <v>17700</v>
      </c>
      <c r="K1423" s="125" t="str">
        <f>IF(J1423&gt;0,"ATRASADO","")</f>
        <v>ATRASADO</v>
      </c>
    </row>
    <row r="1424" spans="2:11" s="168" customFormat="1">
      <c r="B1424" s="8"/>
      <c r="C1424" s="18"/>
      <c r="D1424" s="10"/>
      <c r="E1424" s="16"/>
      <c r="F1424" s="57"/>
      <c r="G1424" s="29"/>
      <c r="H1424" s="8"/>
      <c r="I1424" s="100"/>
      <c r="J1424" s="100"/>
      <c r="K1424" s="125"/>
    </row>
    <row r="1425" spans="2:11" s="168" customFormat="1">
      <c r="B1425" s="8">
        <v>44958</v>
      </c>
      <c r="C1425" s="18" t="s">
        <v>1199</v>
      </c>
      <c r="D1425" s="10" t="s">
        <v>885</v>
      </c>
      <c r="E1425" s="16" t="s">
        <v>102</v>
      </c>
      <c r="F1425" s="57">
        <v>2221</v>
      </c>
      <c r="G1425" s="29">
        <v>23600</v>
      </c>
      <c r="H1425" s="8">
        <v>44958</v>
      </c>
      <c r="I1425" s="100">
        <f>IF(G1425&gt;0,0,"")</f>
        <v>0</v>
      </c>
      <c r="J1425" s="100">
        <f>IF(I1425=0,G1425,"")</f>
        <v>23600</v>
      </c>
      <c r="K1425" s="125" t="str">
        <f>IF(J1425&gt;0,"ATRASADO","")</f>
        <v>ATRASADO</v>
      </c>
    </row>
    <row r="1426" spans="2:11" s="168" customFormat="1">
      <c r="B1426" s="8">
        <v>44958</v>
      </c>
      <c r="C1426" s="18" t="s">
        <v>1200</v>
      </c>
      <c r="D1426" s="10" t="s">
        <v>885</v>
      </c>
      <c r="E1426" s="16" t="s">
        <v>102</v>
      </c>
      <c r="F1426" s="57">
        <v>2221</v>
      </c>
      <c r="G1426" s="29">
        <v>23600</v>
      </c>
      <c r="H1426" s="8">
        <v>44958</v>
      </c>
      <c r="I1426" s="100">
        <f>IF(G1426&gt;0,0,"")</f>
        <v>0</v>
      </c>
      <c r="J1426" s="100">
        <f>IF(I1426=0,G1426,"")</f>
        <v>23600</v>
      </c>
      <c r="K1426" s="125" t="str">
        <f>IF(J1426&gt;0,"ATRASADO","")</f>
        <v>ATRASADO</v>
      </c>
    </row>
    <row r="1427" spans="2:11" s="127" customFormat="1">
      <c r="B1427" s="8"/>
      <c r="C1427" s="18"/>
      <c r="D1427" s="10"/>
      <c r="E1427" s="16"/>
      <c r="F1427" s="57"/>
      <c r="G1427" s="29"/>
      <c r="H1427" s="8"/>
      <c r="I1427" s="100"/>
      <c r="J1427" s="100"/>
      <c r="K1427" s="125"/>
    </row>
    <row r="1428" spans="2:11">
      <c r="B1428" s="8">
        <v>40543</v>
      </c>
      <c r="C1428" s="15" t="s">
        <v>309</v>
      </c>
      <c r="D1428" s="10" t="s">
        <v>310</v>
      </c>
      <c r="E1428" s="16" t="s">
        <v>311</v>
      </c>
      <c r="F1428" s="57">
        <v>2671</v>
      </c>
      <c r="G1428" s="29">
        <v>5875000</v>
      </c>
      <c r="H1428" s="8">
        <v>40543</v>
      </c>
      <c r="I1428" s="100">
        <f t="shared" ref="I1428:I1459" si="124">IF(G1428&gt;0,0,"")</f>
        <v>0</v>
      </c>
      <c r="J1428" s="100">
        <f t="shared" ref="J1428:J1459" si="125">IF(I1428=0,G1428,"")</f>
        <v>5875000</v>
      </c>
      <c r="K1428" s="125" t="str">
        <f>IF(J1428&gt;0,"ATRASADO","")</f>
        <v>ATRASADO</v>
      </c>
    </row>
    <row r="1429" spans="2:11" s="81" customFormat="1">
      <c r="B1429" s="8"/>
      <c r="C1429" s="15"/>
      <c r="D1429" s="10"/>
      <c r="E1429" s="16"/>
      <c r="F1429" s="57"/>
      <c r="G1429" s="29"/>
      <c r="H1429" s="8"/>
      <c r="I1429" s="100" t="str">
        <f t="shared" si="124"/>
        <v/>
      </c>
      <c r="J1429" s="100" t="str">
        <f t="shared" si="125"/>
        <v/>
      </c>
      <c r="K1429" s="125"/>
    </row>
    <row r="1430" spans="2:11">
      <c r="B1430" s="33">
        <v>40653</v>
      </c>
      <c r="C1430" s="32" t="s">
        <v>533</v>
      </c>
      <c r="D1430" s="10" t="s">
        <v>532</v>
      </c>
      <c r="E1430" s="16" t="s">
        <v>120</v>
      </c>
      <c r="F1430" s="57">
        <v>2355</v>
      </c>
      <c r="G1430" s="29">
        <v>43521.29</v>
      </c>
      <c r="H1430" s="33">
        <v>40653</v>
      </c>
      <c r="I1430" s="100">
        <f t="shared" si="124"/>
        <v>0</v>
      </c>
      <c r="J1430" s="100">
        <f t="shared" si="125"/>
        <v>43521.29</v>
      </c>
      <c r="K1430" s="125" t="str">
        <f>IF(J1430&gt;0,"ATRASADO","")</f>
        <v>ATRASADO</v>
      </c>
    </row>
    <row r="1431" spans="2:11" s="81" customFormat="1">
      <c r="B1431" s="33"/>
      <c r="C1431" s="32"/>
      <c r="D1431" s="10"/>
      <c r="E1431" s="16"/>
      <c r="F1431" s="57"/>
      <c r="G1431" s="29"/>
      <c r="H1431" s="33"/>
      <c r="I1431" s="100" t="str">
        <f t="shared" si="124"/>
        <v/>
      </c>
      <c r="J1431" s="100" t="str">
        <f t="shared" si="125"/>
        <v/>
      </c>
      <c r="K1431" s="125"/>
    </row>
    <row r="1432" spans="2:11">
      <c r="B1432" s="33" t="s">
        <v>443</v>
      </c>
      <c r="C1432" s="32" t="s">
        <v>444</v>
      </c>
      <c r="D1432" s="10" t="s">
        <v>381</v>
      </c>
      <c r="E1432" s="16" t="s">
        <v>102</v>
      </c>
      <c r="F1432" s="57">
        <v>2221</v>
      </c>
      <c r="G1432" s="29">
        <v>23200</v>
      </c>
      <c r="H1432" s="33" t="s">
        <v>443</v>
      </c>
      <c r="I1432" s="100">
        <f t="shared" si="124"/>
        <v>0</v>
      </c>
      <c r="J1432" s="100">
        <f t="shared" si="125"/>
        <v>23200</v>
      </c>
      <c r="K1432" s="125" t="str">
        <f t="shared" ref="K1432:K1438" si="126">IF(J1432&gt;0,"ATRASADO","")</f>
        <v>ATRASADO</v>
      </c>
    </row>
    <row r="1433" spans="2:11">
      <c r="B1433" s="33" t="s">
        <v>443</v>
      </c>
      <c r="C1433" s="32" t="s">
        <v>445</v>
      </c>
      <c r="D1433" s="10" t="s">
        <v>381</v>
      </c>
      <c r="E1433" s="16" t="s">
        <v>102</v>
      </c>
      <c r="F1433" s="57">
        <v>2221</v>
      </c>
      <c r="G1433" s="29">
        <v>23200</v>
      </c>
      <c r="H1433" s="33" t="s">
        <v>443</v>
      </c>
      <c r="I1433" s="100">
        <f t="shared" si="124"/>
        <v>0</v>
      </c>
      <c r="J1433" s="100">
        <f t="shared" si="125"/>
        <v>23200</v>
      </c>
      <c r="K1433" s="125" t="str">
        <f t="shared" si="126"/>
        <v>ATRASADO</v>
      </c>
    </row>
    <row r="1434" spans="2:11">
      <c r="B1434" s="33" t="s">
        <v>443</v>
      </c>
      <c r="C1434" s="32" t="s">
        <v>446</v>
      </c>
      <c r="D1434" s="10" t="s">
        <v>381</v>
      </c>
      <c r="E1434" s="16" t="s">
        <v>102</v>
      </c>
      <c r="F1434" s="57">
        <v>2221</v>
      </c>
      <c r="G1434" s="29">
        <v>23200</v>
      </c>
      <c r="H1434" s="33" t="s">
        <v>443</v>
      </c>
      <c r="I1434" s="100">
        <f t="shared" si="124"/>
        <v>0</v>
      </c>
      <c r="J1434" s="100">
        <f t="shared" si="125"/>
        <v>23200</v>
      </c>
      <c r="K1434" s="125" t="str">
        <f t="shared" si="126"/>
        <v>ATRASADO</v>
      </c>
    </row>
    <row r="1435" spans="2:11">
      <c r="B1435" s="33">
        <v>40571</v>
      </c>
      <c r="C1435" s="32" t="s">
        <v>447</v>
      </c>
      <c r="D1435" s="10" t="s">
        <v>381</v>
      </c>
      <c r="E1435" s="16" t="s">
        <v>102</v>
      </c>
      <c r="F1435" s="57">
        <v>2221</v>
      </c>
      <c r="G1435" s="29">
        <v>23200</v>
      </c>
      <c r="H1435" s="33">
        <v>40571</v>
      </c>
      <c r="I1435" s="100">
        <f t="shared" si="124"/>
        <v>0</v>
      </c>
      <c r="J1435" s="100">
        <f t="shared" si="125"/>
        <v>23200</v>
      </c>
      <c r="K1435" s="125" t="str">
        <f t="shared" si="126"/>
        <v>ATRASADO</v>
      </c>
    </row>
    <row r="1436" spans="2:11">
      <c r="B1436" s="33">
        <v>40623</v>
      </c>
      <c r="C1436" s="32" t="s">
        <v>380</v>
      </c>
      <c r="D1436" s="10" t="s">
        <v>381</v>
      </c>
      <c r="E1436" s="16" t="s">
        <v>102</v>
      </c>
      <c r="F1436" s="57">
        <v>2221</v>
      </c>
      <c r="G1436" s="29">
        <v>23200</v>
      </c>
      <c r="H1436" s="33">
        <v>40623</v>
      </c>
      <c r="I1436" s="100">
        <f t="shared" si="124"/>
        <v>0</v>
      </c>
      <c r="J1436" s="100">
        <f t="shared" si="125"/>
        <v>23200</v>
      </c>
      <c r="K1436" s="125" t="str">
        <f t="shared" si="126"/>
        <v>ATRASADO</v>
      </c>
    </row>
    <row r="1437" spans="2:11">
      <c r="B1437" s="33">
        <v>40644</v>
      </c>
      <c r="C1437" s="32" t="s">
        <v>382</v>
      </c>
      <c r="D1437" s="10" t="s">
        <v>381</v>
      </c>
      <c r="E1437" s="16" t="s">
        <v>102</v>
      </c>
      <c r="F1437" s="57">
        <v>2221</v>
      </c>
      <c r="G1437" s="29">
        <v>23200</v>
      </c>
      <c r="H1437" s="33">
        <v>40644</v>
      </c>
      <c r="I1437" s="100">
        <f t="shared" si="124"/>
        <v>0</v>
      </c>
      <c r="J1437" s="100">
        <f t="shared" si="125"/>
        <v>23200</v>
      </c>
      <c r="K1437" s="125" t="str">
        <f t="shared" si="126"/>
        <v>ATRASADO</v>
      </c>
    </row>
    <row r="1438" spans="2:11">
      <c r="B1438" s="33">
        <v>40644</v>
      </c>
      <c r="C1438" s="32" t="s">
        <v>383</v>
      </c>
      <c r="D1438" s="10" t="s">
        <v>381</v>
      </c>
      <c r="E1438" s="16" t="s">
        <v>102</v>
      </c>
      <c r="F1438" s="57">
        <v>2221</v>
      </c>
      <c r="G1438" s="29">
        <v>23200</v>
      </c>
      <c r="H1438" s="33">
        <v>40644</v>
      </c>
      <c r="I1438" s="100">
        <f t="shared" si="124"/>
        <v>0</v>
      </c>
      <c r="J1438" s="100">
        <f t="shared" si="125"/>
        <v>23200</v>
      </c>
      <c r="K1438" s="125" t="str">
        <f t="shared" si="126"/>
        <v>ATRASADO</v>
      </c>
    </row>
    <row r="1439" spans="2:11" s="81" customFormat="1">
      <c r="B1439" s="33"/>
      <c r="C1439" s="32"/>
      <c r="D1439" s="10"/>
      <c r="E1439" s="16"/>
      <c r="F1439" s="57"/>
      <c r="G1439" s="29"/>
      <c r="H1439" s="33"/>
      <c r="I1439" s="100" t="str">
        <f t="shared" si="124"/>
        <v/>
      </c>
      <c r="J1439" s="100" t="str">
        <f t="shared" si="125"/>
        <v/>
      </c>
      <c r="K1439" s="125"/>
    </row>
    <row r="1440" spans="2:11">
      <c r="B1440" s="8">
        <v>40268</v>
      </c>
      <c r="C1440" s="18" t="s">
        <v>312</v>
      </c>
      <c r="D1440" s="10" t="s">
        <v>313</v>
      </c>
      <c r="E1440" s="16" t="s">
        <v>6</v>
      </c>
      <c r="F1440" s="57">
        <v>2254</v>
      </c>
      <c r="G1440" s="29">
        <v>79750</v>
      </c>
      <c r="H1440" s="8">
        <v>40268</v>
      </c>
      <c r="I1440" s="100">
        <f t="shared" si="124"/>
        <v>0</v>
      </c>
      <c r="J1440" s="100">
        <f t="shared" si="125"/>
        <v>79750</v>
      </c>
      <c r="K1440" s="125" t="str">
        <f>IF(J1440&gt;0,"ATRASADO","")</f>
        <v>ATRASADO</v>
      </c>
    </row>
    <row r="1441" spans="2:11">
      <c r="B1441" s="8">
        <v>40298</v>
      </c>
      <c r="C1441" s="18" t="s">
        <v>314</v>
      </c>
      <c r="D1441" s="10" t="s">
        <v>313</v>
      </c>
      <c r="E1441" s="16" t="s">
        <v>6</v>
      </c>
      <c r="F1441" s="57">
        <v>2254</v>
      </c>
      <c r="G1441" s="29">
        <v>171150</v>
      </c>
      <c r="H1441" s="8">
        <v>40298</v>
      </c>
      <c r="I1441" s="100">
        <f t="shared" si="124"/>
        <v>0</v>
      </c>
      <c r="J1441" s="100">
        <f t="shared" si="125"/>
        <v>171150</v>
      </c>
      <c r="K1441" s="125" t="str">
        <f>IF(J1441&gt;0,"ATRASADO","")</f>
        <v>ATRASADO</v>
      </c>
    </row>
    <row r="1442" spans="2:11">
      <c r="B1442" s="8">
        <v>40329</v>
      </c>
      <c r="C1442" s="18" t="s">
        <v>315</v>
      </c>
      <c r="D1442" s="10" t="s">
        <v>313</v>
      </c>
      <c r="E1442" s="16" t="s">
        <v>6</v>
      </c>
      <c r="F1442" s="57">
        <v>2254</v>
      </c>
      <c r="G1442" s="29">
        <v>163000</v>
      </c>
      <c r="H1442" s="8">
        <v>40329</v>
      </c>
      <c r="I1442" s="100">
        <f t="shared" si="124"/>
        <v>0</v>
      </c>
      <c r="J1442" s="100">
        <f t="shared" si="125"/>
        <v>163000</v>
      </c>
      <c r="K1442" s="125" t="str">
        <f>IF(J1442&gt;0,"ATRASADO","")</f>
        <v>ATRASADO</v>
      </c>
    </row>
    <row r="1443" spans="2:11">
      <c r="B1443" s="8">
        <v>40359</v>
      </c>
      <c r="C1443" s="18" t="s">
        <v>316</v>
      </c>
      <c r="D1443" s="10" t="s">
        <v>313</v>
      </c>
      <c r="E1443" s="16" t="s">
        <v>6</v>
      </c>
      <c r="F1443" s="57">
        <v>2254</v>
      </c>
      <c r="G1443" s="29">
        <v>179300</v>
      </c>
      <c r="H1443" s="8">
        <v>40359</v>
      </c>
      <c r="I1443" s="100">
        <f t="shared" si="124"/>
        <v>0</v>
      </c>
      <c r="J1443" s="100">
        <f t="shared" si="125"/>
        <v>179300</v>
      </c>
      <c r="K1443" s="125" t="str">
        <f>IF(J1443&gt;0,"ATRASADO","")</f>
        <v>ATRASADO</v>
      </c>
    </row>
    <row r="1444" spans="2:11">
      <c r="B1444" s="8">
        <v>40390</v>
      </c>
      <c r="C1444" s="18" t="s">
        <v>317</v>
      </c>
      <c r="D1444" s="10" t="s">
        <v>313</v>
      </c>
      <c r="E1444" s="16" t="s">
        <v>6</v>
      </c>
      <c r="F1444" s="57">
        <v>2254</v>
      </c>
      <c r="G1444" s="29">
        <v>65200</v>
      </c>
      <c r="H1444" s="8">
        <v>40390</v>
      </c>
      <c r="I1444" s="100">
        <f t="shared" si="124"/>
        <v>0</v>
      </c>
      <c r="J1444" s="100">
        <f t="shared" si="125"/>
        <v>65200</v>
      </c>
      <c r="K1444" s="125" t="str">
        <f>IF(J1444&gt;0,"ATRASADO","")</f>
        <v>ATRASADO</v>
      </c>
    </row>
    <row r="1445" spans="2:11" s="81" customFormat="1">
      <c r="B1445" s="8"/>
      <c r="C1445" s="18"/>
      <c r="D1445" s="10"/>
      <c r="E1445" s="16"/>
      <c r="F1445" s="57"/>
      <c r="G1445" s="29"/>
      <c r="H1445" s="8"/>
      <c r="I1445" s="100" t="str">
        <f t="shared" si="124"/>
        <v/>
      </c>
      <c r="J1445" s="100" t="str">
        <f t="shared" si="125"/>
        <v/>
      </c>
      <c r="K1445" s="125"/>
    </row>
    <row r="1446" spans="2:11">
      <c r="B1446" s="33">
        <v>40297</v>
      </c>
      <c r="C1446" s="41">
        <v>100024380</v>
      </c>
      <c r="D1446" s="10" t="s">
        <v>411</v>
      </c>
      <c r="E1446" s="16" t="s">
        <v>135</v>
      </c>
      <c r="F1446" s="57">
        <v>2332</v>
      </c>
      <c r="G1446" s="29">
        <v>69600</v>
      </c>
      <c r="H1446" s="33">
        <v>40297</v>
      </c>
      <c r="I1446" s="100">
        <f t="shared" si="124"/>
        <v>0</v>
      </c>
      <c r="J1446" s="100">
        <f t="shared" si="125"/>
        <v>69600</v>
      </c>
      <c r="K1446" s="125" t="str">
        <f>IF(J1446&gt;0,"ATRASADO","")</f>
        <v>ATRASADO</v>
      </c>
    </row>
    <row r="1447" spans="2:11" s="123" customFormat="1">
      <c r="B1447" s="33"/>
      <c r="C1447" s="41"/>
      <c r="D1447" s="10"/>
      <c r="E1447" s="16"/>
      <c r="F1447" s="57"/>
      <c r="G1447" s="29"/>
      <c r="H1447" s="33"/>
      <c r="I1447" s="100" t="str">
        <f t="shared" si="124"/>
        <v/>
      </c>
      <c r="J1447" s="100" t="str">
        <f t="shared" si="125"/>
        <v/>
      </c>
      <c r="K1447" s="125"/>
    </row>
    <row r="1448" spans="2:11">
      <c r="B1448" s="33">
        <v>40011</v>
      </c>
      <c r="C1448" s="32" t="s">
        <v>511</v>
      </c>
      <c r="D1448" s="10" t="s">
        <v>512</v>
      </c>
      <c r="E1448" s="16" t="s">
        <v>120</v>
      </c>
      <c r="F1448" s="57">
        <v>2355</v>
      </c>
      <c r="G1448" s="29">
        <v>86465.24</v>
      </c>
      <c r="H1448" s="33">
        <v>40011</v>
      </c>
      <c r="I1448" s="100">
        <f t="shared" si="124"/>
        <v>0</v>
      </c>
      <c r="J1448" s="100">
        <f t="shared" si="125"/>
        <v>86465.24</v>
      </c>
      <c r="K1448" s="125" t="str">
        <f>IF(J1448&gt;0,"ATRASADO","")</f>
        <v>ATRASADO</v>
      </c>
    </row>
    <row r="1449" spans="2:11" s="81" customFormat="1">
      <c r="B1449" s="33"/>
      <c r="C1449" s="32"/>
      <c r="D1449" s="10"/>
      <c r="E1449" s="16"/>
      <c r="F1449" s="57"/>
      <c r="G1449" s="29"/>
      <c r="H1449" s="33"/>
      <c r="I1449" s="100" t="str">
        <f t="shared" si="124"/>
        <v/>
      </c>
      <c r="J1449" s="100" t="str">
        <f t="shared" si="125"/>
        <v/>
      </c>
      <c r="K1449" s="125"/>
    </row>
    <row r="1450" spans="2:11">
      <c r="B1450" s="33">
        <v>41275</v>
      </c>
      <c r="C1450" s="32" t="s">
        <v>522</v>
      </c>
      <c r="D1450" s="10" t="s">
        <v>525</v>
      </c>
      <c r="E1450" s="16" t="s">
        <v>102</v>
      </c>
      <c r="F1450" s="57">
        <v>2221</v>
      </c>
      <c r="G1450" s="29">
        <v>12470</v>
      </c>
      <c r="H1450" s="33">
        <v>41275</v>
      </c>
      <c r="I1450" s="100">
        <f t="shared" si="124"/>
        <v>0</v>
      </c>
      <c r="J1450" s="100">
        <f t="shared" si="125"/>
        <v>12470</v>
      </c>
      <c r="K1450" s="125" t="str">
        <f>IF(J1450&gt;0,"ATRASADO","")</f>
        <v>ATRASADO</v>
      </c>
    </row>
    <row r="1451" spans="2:11">
      <c r="B1451" s="33">
        <v>41275</v>
      </c>
      <c r="C1451" s="32" t="s">
        <v>523</v>
      </c>
      <c r="D1451" s="10" t="s">
        <v>525</v>
      </c>
      <c r="E1451" s="16" t="s">
        <v>102</v>
      </c>
      <c r="F1451" s="57">
        <v>2221</v>
      </c>
      <c r="G1451" s="29">
        <v>11310</v>
      </c>
      <c r="H1451" s="33">
        <v>41275</v>
      </c>
      <c r="I1451" s="100">
        <f t="shared" si="124"/>
        <v>0</v>
      </c>
      <c r="J1451" s="100">
        <f t="shared" si="125"/>
        <v>11310</v>
      </c>
      <c r="K1451" s="125" t="str">
        <f>IF(J1451&gt;0,"ATRASADO","")</f>
        <v>ATRASADO</v>
      </c>
    </row>
    <row r="1452" spans="2:11">
      <c r="B1452" s="33">
        <v>41162</v>
      </c>
      <c r="C1452" s="32" t="s">
        <v>524</v>
      </c>
      <c r="D1452" s="10" t="s">
        <v>525</v>
      </c>
      <c r="E1452" s="16" t="s">
        <v>102</v>
      </c>
      <c r="F1452" s="57">
        <v>2221</v>
      </c>
      <c r="G1452" s="29">
        <v>26807.599999999999</v>
      </c>
      <c r="H1452" s="33">
        <v>41162</v>
      </c>
      <c r="I1452" s="100">
        <f t="shared" si="124"/>
        <v>0</v>
      </c>
      <c r="J1452" s="100">
        <f t="shared" si="125"/>
        <v>26807.599999999999</v>
      </c>
      <c r="K1452" s="125" t="str">
        <f>IF(J1452&gt;0,"ATRASADO","")</f>
        <v>ATRASADO</v>
      </c>
    </row>
    <row r="1453" spans="2:11" s="81" customFormat="1">
      <c r="B1453" s="33"/>
      <c r="C1453" s="32"/>
      <c r="D1453" s="10"/>
      <c r="E1453" s="16"/>
      <c r="F1453" s="57"/>
      <c r="G1453" s="29"/>
      <c r="H1453" s="33"/>
      <c r="I1453" s="100" t="str">
        <f t="shared" si="124"/>
        <v/>
      </c>
      <c r="J1453" s="100" t="str">
        <f t="shared" si="125"/>
        <v/>
      </c>
      <c r="K1453" s="125"/>
    </row>
    <row r="1454" spans="2:11">
      <c r="B1454" s="8">
        <v>40252</v>
      </c>
      <c r="C1454" s="18" t="s">
        <v>220</v>
      </c>
      <c r="D1454" s="10" t="s">
        <v>318</v>
      </c>
      <c r="E1454" s="16" t="s">
        <v>102</v>
      </c>
      <c r="F1454" s="57">
        <v>2221</v>
      </c>
      <c r="G1454" s="29">
        <v>92800</v>
      </c>
      <c r="H1454" s="8">
        <v>40252</v>
      </c>
      <c r="I1454" s="100">
        <f t="shared" si="124"/>
        <v>0</v>
      </c>
      <c r="J1454" s="100">
        <f t="shared" si="125"/>
        <v>92800</v>
      </c>
      <c r="K1454" s="125" t="str">
        <f>IF(J1454&gt;0,"ATRASADO","")</f>
        <v>ATRASADO</v>
      </c>
    </row>
    <row r="1455" spans="2:11">
      <c r="B1455" s="8">
        <v>40376</v>
      </c>
      <c r="C1455" s="18" t="s">
        <v>319</v>
      </c>
      <c r="D1455" s="10" t="s">
        <v>318</v>
      </c>
      <c r="E1455" s="16" t="s">
        <v>102</v>
      </c>
      <c r="F1455" s="57">
        <v>2221</v>
      </c>
      <c r="G1455" s="29">
        <v>92800</v>
      </c>
      <c r="H1455" s="8">
        <v>40376</v>
      </c>
      <c r="I1455" s="100">
        <f t="shared" si="124"/>
        <v>0</v>
      </c>
      <c r="J1455" s="100">
        <f t="shared" si="125"/>
        <v>92800</v>
      </c>
      <c r="K1455" s="125" t="str">
        <f>IF(J1455&gt;0,"ATRASADO","")</f>
        <v>ATRASADO</v>
      </c>
    </row>
    <row r="1456" spans="2:11" s="81" customFormat="1">
      <c r="B1456" s="8"/>
      <c r="C1456" s="18"/>
      <c r="D1456" s="10"/>
      <c r="E1456" s="16"/>
      <c r="F1456" s="57"/>
      <c r="G1456" s="29"/>
      <c r="H1456" s="8"/>
      <c r="I1456" s="100" t="str">
        <f t="shared" si="124"/>
        <v/>
      </c>
      <c r="J1456" s="100" t="str">
        <f t="shared" si="125"/>
        <v/>
      </c>
      <c r="K1456" s="125"/>
    </row>
    <row r="1457" spans="2:11">
      <c r="B1457" s="33">
        <v>40581</v>
      </c>
      <c r="C1457" s="32" t="s">
        <v>517</v>
      </c>
      <c r="D1457" s="10" t="s">
        <v>519</v>
      </c>
      <c r="E1457" s="16" t="s">
        <v>102</v>
      </c>
      <c r="F1457" s="57">
        <v>2221</v>
      </c>
      <c r="G1457" s="29">
        <v>29000</v>
      </c>
      <c r="H1457" s="33">
        <v>40581</v>
      </c>
      <c r="I1457" s="100">
        <f t="shared" si="124"/>
        <v>0</v>
      </c>
      <c r="J1457" s="100">
        <f t="shared" si="125"/>
        <v>29000</v>
      </c>
      <c r="K1457" s="125" t="str">
        <f>IF(J1457&gt;0,"ATRASADO","")</f>
        <v>ATRASADO</v>
      </c>
    </row>
    <row r="1458" spans="2:11">
      <c r="B1458" s="33">
        <v>40550</v>
      </c>
      <c r="C1458" s="32" t="s">
        <v>518</v>
      </c>
      <c r="D1458" s="10" t="s">
        <v>519</v>
      </c>
      <c r="E1458" s="16" t="s">
        <v>102</v>
      </c>
      <c r="F1458" s="57">
        <v>2221</v>
      </c>
      <c r="G1458" s="29">
        <v>29000</v>
      </c>
      <c r="H1458" s="33">
        <v>40550</v>
      </c>
      <c r="I1458" s="100">
        <f t="shared" si="124"/>
        <v>0</v>
      </c>
      <c r="J1458" s="100">
        <f t="shared" si="125"/>
        <v>29000</v>
      </c>
      <c r="K1458" s="125" t="str">
        <f>IF(J1458&gt;0,"ATRASADO","")</f>
        <v>ATRASADO</v>
      </c>
    </row>
    <row r="1459" spans="2:11" s="81" customFormat="1">
      <c r="B1459" s="33"/>
      <c r="C1459" s="32"/>
      <c r="D1459" s="10"/>
      <c r="E1459" s="16"/>
      <c r="F1459" s="57"/>
      <c r="G1459" s="29"/>
      <c r="H1459" s="33"/>
      <c r="I1459" s="100" t="str">
        <f t="shared" si="124"/>
        <v/>
      </c>
      <c r="J1459" s="100" t="str">
        <f t="shared" si="125"/>
        <v/>
      </c>
      <c r="K1459" s="125"/>
    </row>
    <row r="1460" spans="2:11">
      <c r="B1460" s="33">
        <v>40451</v>
      </c>
      <c r="C1460" s="32" t="s">
        <v>526</v>
      </c>
      <c r="D1460" s="10" t="s">
        <v>527</v>
      </c>
      <c r="E1460" s="16" t="s">
        <v>102</v>
      </c>
      <c r="F1460" s="57">
        <v>2221</v>
      </c>
      <c r="G1460" s="29">
        <v>50000</v>
      </c>
      <c r="H1460" s="33">
        <v>40451</v>
      </c>
      <c r="I1460" s="100">
        <f t="shared" ref="I1460:I1491" si="127">IF(G1460&gt;0,0,"")</f>
        <v>0</v>
      </c>
      <c r="J1460" s="100">
        <f t="shared" ref="J1460:J1491" si="128">IF(I1460=0,G1460,"")</f>
        <v>50000</v>
      </c>
      <c r="K1460" s="125" t="str">
        <f>IF(J1460&gt;0,"ATRASADO","")</f>
        <v>ATRASADO</v>
      </c>
    </row>
    <row r="1461" spans="2:11" s="81" customFormat="1">
      <c r="B1461" s="33"/>
      <c r="C1461" s="32"/>
      <c r="D1461" s="10"/>
      <c r="E1461" s="16"/>
      <c r="F1461" s="57"/>
      <c r="G1461" s="29"/>
      <c r="H1461" s="33"/>
      <c r="I1461" s="100" t="str">
        <f t="shared" si="127"/>
        <v/>
      </c>
      <c r="J1461" s="100" t="str">
        <f t="shared" si="128"/>
        <v/>
      </c>
      <c r="K1461" s="125"/>
    </row>
    <row r="1462" spans="2:11">
      <c r="B1462" s="8">
        <v>40268</v>
      </c>
      <c r="C1462" s="18" t="s">
        <v>226</v>
      </c>
      <c r="D1462" s="10" t="s">
        <v>320</v>
      </c>
      <c r="E1462" s="16" t="s">
        <v>102</v>
      </c>
      <c r="F1462" s="57">
        <v>2221</v>
      </c>
      <c r="G1462" s="29">
        <v>23200</v>
      </c>
      <c r="H1462" s="8">
        <v>40268</v>
      </c>
      <c r="I1462" s="100">
        <f t="shared" si="127"/>
        <v>0</v>
      </c>
      <c r="J1462" s="100">
        <f t="shared" si="128"/>
        <v>23200</v>
      </c>
      <c r="K1462" s="125" t="str">
        <f t="shared" ref="K1462:K1468" si="129">IF(J1462&gt;0,"ATRASADO","")</f>
        <v>ATRASADO</v>
      </c>
    </row>
    <row r="1463" spans="2:11">
      <c r="B1463" s="8">
        <v>40298</v>
      </c>
      <c r="C1463" s="18" t="s">
        <v>227</v>
      </c>
      <c r="D1463" s="10" t="s">
        <v>320</v>
      </c>
      <c r="E1463" s="16" t="s">
        <v>102</v>
      </c>
      <c r="F1463" s="57">
        <v>2221</v>
      </c>
      <c r="G1463" s="29">
        <v>23200</v>
      </c>
      <c r="H1463" s="8">
        <v>40298</v>
      </c>
      <c r="I1463" s="100">
        <f t="shared" si="127"/>
        <v>0</v>
      </c>
      <c r="J1463" s="100">
        <f t="shared" si="128"/>
        <v>23200</v>
      </c>
      <c r="K1463" s="125" t="str">
        <f t="shared" si="129"/>
        <v>ATRASADO</v>
      </c>
    </row>
    <row r="1464" spans="2:11">
      <c r="B1464" s="8">
        <v>40329</v>
      </c>
      <c r="C1464" s="18" t="s">
        <v>228</v>
      </c>
      <c r="D1464" s="10" t="s">
        <v>320</v>
      </c>
      <c r="E1464" s="16" t="s">
        <v>102</v>
      </c>
      <c r="F1464" s="57">
        <v>2221</v>
      </c>
      <c r="G1464" s="29">
        <v>23200</v>
      </c>
      <c r="H1464" s="8">
        <v>40329</v>
      </c>
      <c r="I1464" s="100">
        <f t="shared" si="127"/>
        <v>0</v>
      </c>
      <c r="J1464" s="100">
        <f t="shared" si="128"/>
        <v>23200</v>
      </c>
      <c r="K1464" s="125" t="str">
        <f t="shared" si="129"/>
        <v>ATRASADO</v>
      </c>
    </row>
    <row r="1465" spans="2:11">
      <c r="B1465" s="8">
        <v>40359</v>
      </c>
      <c r="C1465" s="18" t="s">
        <v>321</v>
      </c>
      <c r="D1465" s="10" t="s">
        <v>320</v>
      </c>
      <c r="E1465" s="16" t="s">
        <v>102</v>
      </c>
      <c r="F1465" s="57">
        <v>2221</v>
      </c>
      <c r="G1465" s="29">
        <v>23200</v>
      </c>
      <c r="H1465" s="8">
        <v>40359</v>
      </c>
      <c r="I1465" s="100">
        <f t="shared" si="127"/>
        <v>0</v>
      </c>
      <c r="J1465" s="100">
        <f t="shared" si="128"/>
        <v>23200</v>
      </c>
      <c r="K1465" s="125" t="str">
        <f t="shared" si="129"/>
        <v>ATRASADO</v>
      </c>
    </row>
    <row r="1466" spans="2:11">
      <c r="B1466" s="8">
        <v>40389</v>
      </c>
      <c r="C1466" s="18" t="s">
        <v>322</v>
      </c>
      <c r="D1466" s="10" t="s">
        <v>320</v>
      </c>
      <c r="E1466" s="16" t="s">
        <v>102</v>
      </c>
      <c r="F1466" s="57">
        <v>2221</v>
      </c>
      <c r="G1466" s="29">
        <v>23200</v>
      </c>
      <c r="H1466" s="8">
        <v>40389</v>
      </c>
      <c r="I1466" s="100">
        <f t="shared" si="127"/>
        <v>0</v>
      </c>
      <c r="J1466" s="100">
        <f t="shared" si="128"/>
        <v>23200</v>
      </c>
      <c r="K1466" s="125" t="str">
        <f t="shared" si="129"/>
        <v>ATRASADO</v>
      </c>
    </row>
    <row r="1467" spans="2:11">
      <c r="B1467" s="8">
        <v>40420</v>
      </c>
      <c r="C1467" s="18" t="s">
        <v>323</v>
      </c>
      <c r="D1467" s="10" t="s">
        <v>320</v>
      </c>
      <c r="E1467" s="16" t="s">
        <v>102</v>
      </c>
      <c r="F1467" s="57">
        <v>2221</v>
      </c>
      <c r="G1467" s="29">
        <v>23200</v>
      </c>
      <c r="H1467" s="8">
        <v>40420</v>
      </c>
      <c r="I1467" s="100">
        <f t="shared" si="127"/>
        <v>0</v>
      </c>
      <c r="J1467" s="100">
        <f t="shared" si="128"/>
        <v>23200</v>
      </c>
      <c r="K1467" s="125" t="str">
        <f t="shared" si="129"/>
        <v>ATRASADO</v>
      </c>
    </row>
    <row r="1468" spans="2:11">
      <c r="B1468" s="8">
        <v>40451</v>
      </c>
      <c r="C1468" s="18" t="s">
        <v>324</v>
      </c>
      <c r="D1468" s="10" t="s">
        <v>320</v>
      </c>
      <c r="E1468" s="16" t="s">
        <v>102</v>
      </c>
      <c r="F1468" s="57">
        <v>2221</v>
      </c>
      <c r="G1468" s="29">
        <v>23200</v>
      </c>
      <c r="H1468" s="8">
        <v>40451</v>
      </c>
      <c r="I1468" s="100">
        <f t="shared" si="127"/>
        <v>0</v>
      </c>
      <c r="J1468" s="100">
        <f t="shared" si="128"/>
        <v>23200</v>
      </c>
      <c r="K1468" s="125" t="str">
        <f t="shared" si="129"/>
        <v>ATRASADO</v>
      </c>
    </row>
    <row r="1469" spans="2:11" s="81" customFormat="1">
      <c r="B1469" s="8"/>
      <c r="C1469" s="18"/>
      <c r="D1469" s="10"/>
      <c r="E1469" s="16"/>
      <c r="F1469" s="57"/>
      <c r="G1469" s="29"/>
      <c r="H1469" s="8"/>
      <c r="I1469" s="100" t="str">
        <f t="shared" si="127"/>
        <v/>
      </c>
      <c r="J1469" s="100" t="str">
        <f t="shared" si="128"/>
        <v/>
      </c>
      <c r="K1469" s="125"/>
    </row>
    <row r="1470" spans="2:11">
      <c r="B1470" s="33">
        <v>40576</v>
      </c>
      <c r="C1470" s="32" t="s">
        <v>236</v>
      </c>
      <c r="D1470" s="10" t="s">
        <v>237</v>
      </c>
      <c r="E1470" s="16" t="s">
        <v>198</v>
      </c>
      <c r="F1470" s="57">
        <v>2311</v>
      </c>
      <c r="G1470" s="29">
        <v>379400.01</v>
      </c>
      <c r="H1470" s="33">
        <v>40576</v>
      </c>
      <c r="I1470" s="100">
        <f t="shared" si="127"/>
        <v>0</v>
      </c>
      <c r="J1470" s="100">
        <f t="shared" si="128"/>
        <v>379400.01</v>
      </c>
      <c r="K1470" s="125" t="str">
        <f>IF(J1470&gt;0,"ATRASADO","")</f>
        <v>ATRASADO</v>
      </c>
    </row>
    <row r="1471" spans="2:11" s="81" customFormat="1">
      <c r="B1471" s="33"/>
      <c r="C1471" s="32"/>
      <c r="D1471" s="10"/>
      <c r="E1471" s="16"/>
      <c r="F1471" s="57"/>
      <c r="G1471" s="29"/>
      <c r="H1471" s="33"/>
      <c r="I1471" s="100" t="str">
        <f t="shared" si="127"/>
        <v/>
      </c>
      <c r="J1471" s="100" t="str">
        <f t="shared" si="128"/>
        <v/>
      </c>
      <c r="K1471" s="125"/>
    </row>
    <row r="1472" spans="2:11">
      <c r="B1472" s="8">
        <v>40381</v>
      </c>
      <c r="C1472" s="18" t="s">
        <v>533</v>
      </c>
      <c r="D1472" s="10" t="s">
        <v>326</v>
      </c>
      <c r="E1472" s="16" t="s">
        <v>102</v>
      </c>
      <c r="F1472" s="57">
        <v>2221</v>
      </c>
      <c r="G1472" s="29">
        <v>46600</v>
      </c>
      <c r="H1472" s="8">
        <v>40381</v>
      </c>
      <c r="I1472" s="100">
        <f t="shared" si="127"/>
        <v>0</v>
      </c>
      <c r="J1472" s="100">
        <f t="shared" si="128"/>
        <v>46600</v>
      </c>
      <c r="K1472" s="125" t="str">
        <f>IF(J1472&gt;0,"ATRASADO","")</f>
        <v>ATRASADO</v>
      </c>
    </row>
    <row r="1473" spans="2:11">
      <c r="B1473" s="8">
        <v>40381</v>
      </c>
      <c r="C1473" s="18" t="s">
        <v>325</v>
      </c>
      <c r="D1473" s="10" t="s">
        <v>326</v>
      </c>
      <c r="E1473" s="16" t="s">
        <v>102</v>
      </c>
      <c r="F1473" s="57">
        <v>2221</v>
      </c>
      <c r="G1473" s="29">
        <v>46600</v>
      </c>
      <c r="H1473" s="8">
        <v>40381</v>
      </c>
      <c r="I1473" s="100">
        <f t="shared" si="127"/>
        <v>0</v>
      </c>
      <c r="J1473" s="100">
        <f t="shared" si="128"/>
        <v>46600</v>
      </c>
      <c r="K1473" s="125" t="str">
        <f>IF(J1473&gt;0,"ATRASADO","")</f>
        <v>ATRASADO</v>
      </c>
    </row>
    <row r="1474" spans="2:11">
      <c r="B1474" s="8">
        <v>40465</v>
      </c>
      <c r="C1474" s="18" t="s">
        <v>325</v>
      </c>
      <c r="D1474" s="10" t="s">
        <v>326</v>
      </c>
      <c r="E1474" s="16" t="s">
        <v>102</v>
      </c>
      <c r="F1474" s="57">
        <v>2221</v>
      </c>
      <c r="G1474" s="29">
        <v>139200</v>
      </c>
      <c r="H1474" s="8">
        <v>40465</v>
      </c>
      <c r="I1474" s="100">
        <f t="shared" si="127"/>
        <v>0</v>
      </c>
      <c r="J1474" s="100">
        <f t="shared" si="128"/>
        <v>139200</v>
      </c>
      <c r="K1474" s="125" t="str">
        <f>IF(J1474&gt;0,"ATRASADO","")</f>
        <v>ATRASADO</v>
      </c>
    </row>
    <row r="1475" spans="2:11" s="81" customFormat="1">
      <c r="B1475" s="8"/>
      <c r="C1475" s="18"/>
      <c r="D1475" s="10"/>
      <c r="E1475" s="16"/>
      <c r="F1475" s="57"/>
      <c r="G1475" s="29"/>
      <c r="H1475" s="8"/>
      <c r="I1475" s="100" t="str">
        <f t="shared" si="127"/>
        <v/>
      </c>
      <c r="J1475" s="100" t="str">
        <f t="shared" si="128"/>
        <v/>
      </c>
      <c r="K1475" s="125"/>
    </row>
    <row r="1476" spans="2:11">
      <c r="B1476" s="33">
        <v>40671</v>
      </c>
      <c r="C1476" s="32" t="s">
        <v>412</v>
      </c>
      <c r="D1476" s="10" t="s">
        <v>413</v>
      </c>
      <c r="E1476" s="16" t="s">
        <v>414</v>
      </c>
      <c r="F1476" s="57">
        <v>2341</v>
      </c>
      <c r="G1476" s="29">
        <v>52896</v>
      </c>
      <c r="H1476" s="33">
        <v>40671</v>
      </c>
      <c r="I1476" s="100">
        <f t="shared" si="127"/>
        <v>0</v>
      </c>
      <c r="J1476" s="100">
        <f t="shared" si="128"/>
        <v>52896</v>
      </c>
      <c r="K1476" s="125" t="str">
        <f>IF(J1476&gt;0,"ATRASADO","")</f>
        <v>ATRASADO</v>
      </c>
    </row>
    <row r="1477" spans="2:11" s="81" customFormat="1">
      <c r="B1477" s="33"/>
      <c r="C1477" s="32"/>
      <c r="D1477" s="10"/>
      <c r="E1477" s="16"/>
      <c r="F1477" s="57"/>
      <c r="G1477" s="29"/>
      <c r="H1477" s="33"/>
      <c r="I1477" s="100" t="str">
        <f t="shared" si="127"/>
        <v/>
      </c>
      <c r="J1477" s="100" t="str">
        <f t="shared" si="128"/>
        <v/>
      </c>
      <c r="K1477" s="125"/>
    </row>
    <row r="1478" spans="2:11">
      <c r="B1478" s="33">
        <v>40584</v>
      </c>
      <c r="C1478" s="33" t="s">
        <v>528</v>
      </c>
      <c r="D1478" s="10" t="s">
        <v>531</v>
      </c>
      <c r="E1478" s="16" t="s">
        <v>21</v>
      </c>
      <c r="F1478" s="57">
        <v>2251</v>
      </c>
      <c r="G1478" s="29">
        <v>15030</v>
      </c>
      <c r="H1478" s="33">
        <v>40584</v>
      </c>
      <c r="I1478" s="100">
        <f t="shared" si="127"/>
        <v>0</v>
      </c>
      <c r="J1478" s="100">
        <f t="shared" si="128"/>
        <v>15030</v>
      </c>
      <c r="K1478" s="125" t="str">
        <f>IF(J1478&gt;0,"ATRASADO","")</f>
        <v>ATRASADO</v>
      </c>
    </row>
    <row r="1479" spans="2:11">
      <c r="B1479" s="33">
        <v>40584</v>
      </c>
      <c r="C1479" s="33" t="s">
        <v>529</v>
      </c>
      <c r="D1479" s="10" t="s">
        <v>531</v>
      </c>
      <c r="E1479" s="16" t="s">
        <v>21</v>
      </c>
      <c r="F1479" s="57">
        <v>2251</v>
      </c>
      <c r="G1479" s="29">
        <v>15030</v>
      </c>
      <c r="H1479" s="33">
        <v>40584</v>
      </c>
      <c r="I1479" s="100">
        <f t="shared" si="127"/>
        <v>0</v>
      </c>
      <c r="J1479" s="100">
        <f t="shared" si="128"/>
        <v>15030</v>
      </c>
      <c r="K1479" s="125" t="str">
        <f>IF(J1479&gt;0,"ATRASADO","")</f>
        <v>ATRASADO</v>
      </c>
    </row>
    <row r="1480" spans="2:11">
      <c r="B1480" s="33">
        <v>40584</v>
      </c>
      <c r="C1480" s="33" t="s">
        <v>530</v>
      </c>
      <c r="D1480" s="10" t="s">
        <v>531</v>
      </c>
      <c r="E1480" s="16" t="s">
        <v>21</v>
      </c>
      <c r="F1480" s="57">
        <v>2251</v>
      </c>
      <c r="G1480" s="29">
        <v>15030</v>
      </c>
      <c r="H1480" s="33">
        <v>40584</v>
      </c>
      <c r="I1480" s="100">
        <f t="shared" si="127"/>
        <v>0</v>
      </c>
      <c r="J1480" s="100">
        <f t="shared" si="128"/>
        <v>15030</v>
      </c>
      <c r="K1480" s="125" t="str">
        <f>IF(J1480&gt;0,"ATRASADO","")</f>
        <v>ATRASADO</v>
      </c>
    </row>
    <row r="1481" spans="2:11" s="81" customFormat="1">
      <c r="B1481" s="33"/>
      <c r="C1481" s="33"/>
      <c r="D1481" s="10"/>
      <c r="E1481" s="16"/>
      <c r="F1481" s="57"/>
      <c r="G1481" s="29"/>
      <c r="H1481" s="33"/>
      <c r="I1481" s="100" t="str">
        <f t="shared" si="127"/>
        <v/>
      </c>
      <c r="J1481" s="100" t="str">
        <f t="shared" si="128"/>
        <v/>
      </c>
      <c r="K1481" s="125"/>
    </row>
    <row r="1482" spans="2:11">
      <c r="B1482" s="33">
        <v>41061</v>
      </c>
      <c r="C1482" s="32" t="s">
        <v>546</v>
      </c>
      <c r="D1482" s="10" t="s">
        <v>547</v>
      </c>
      <c r="E1482" s="16" t="s">
        <v>131</v>
      </c>
      <c r="F1482" s="57">
        <v>2287</v>
      </c>
      <c r="G1482" s="29">
        <v>20880</v>
      </c>
      <c r="H1482" s="33">
        <v>41061</v>
      </c>
      <c r="I1482" s="100">
        <f t="shared" si="127"/>
        <v>0</v>
      </c>
      <c r="J1482" s="100">
        <f t="shared" si="128"/>
        <v>20880</v>
      </c>
      <c r="K1482" s="125" t="str">
        <f>IF(J1482&gt;0,"ATRASADO","")</f>
        <v>ATRASADO</v>
      </c>
    </row>
    <row r="1483" spans="2:11" s="81" customFormat="1">
      <c r="B1483" s="33"/>
      <c r="C1483" s="32"/>
      <c r="D1483" s="10"/>
      <c r="E1483" s="16"/>
      <c r="F1483" s="57"/>
      <c r="G1483" s="29"/>
      <c r="H1483" s="33"/>
      <c r="I1483" s="100" t="str">
        <f t="shared" si="127"/>
        <v/>
      </c>
      <c r="J1483" s="100" t="str">
        <f t="shared" si="128"/>
        <v/>
      </c>
      <c r="K1483" s="125"/>
    </row>
    <row r="1484" spans="2:11">
      <c r="B1484" s="8">
        <v>39997</v>
      </c>
      <c r="C1484" s="8" t="s">
        <v>238</v>
      </c>
      <c r="D1484" s="10" t="s">
        <v>239</v>
      </c>
      <c r="E1484" s="16" t="s">
        <v>198</v>
      </c>
      <c r="F1484" s="57">
        <v>2311</v>
      </c>
      <c r="G1484" s="29">
        <v>835488</v>
      </c>
      <c r="H1484" s="8">
        <v>39997</v>
      </c>
      <c r="I1484" s="100">
        <f t="shared" si="127"/>
        <v>0</v>
      </c>
      <c r="J1484" s="100">
        <f t="shared" si="128"/>
        <v>835488</v>
      </c>
      <c r="K1484" s="125" t="str">
        <f>IF(J1484&gt;0,"ATRASADO","")</f>
        <v>ATRASADO</v>
      </c>
    </row>
    <row r="1485" spans="2:11" s="81" customFormat="1">
      <c r="B1485" s="7"/>
      <c r="C1485" s="32"/>
      <c r="D1485" s="10"/>
      <c r="E1485" s="16"/>
      <c r="F1485" s="57"/>
      <c r="G1485" s="29"/>
      <c r="H1485" s="7"/>
      <c r="I1485" s="100" t="str">
        <f t="shared" si="127"/>
        <v/>
      </c>
      <c r="J1485" s="100" t="str">
        <f t="shared" si="128"/>
        <v/>
      </c>
      <c r="K1485" s="125"/>
    </row>
    <row r="1486" spans="2:11">
      <c r="B1486" s="8">
        <v>40323</v>
      </c>
      <c r="C1486" s="18" t="s">
        <v>327</v>
      </c>
      <c r="D1486" s="10" t="s">
        <v>328</v>
      </c>
      <c r="E1486" s="16" t="s">
        <v>329</v>
      </c>
      <c r="F1486" s="57">
        <v>2272</v>
      </c>
      <c r="G1486" s="29">
        <v>124932</v>
      </c>
      <c r="H1486" s="8">
        <v>40323</v>
      </c>
      <c r="I1486" s="100">
        <f t="shared" si="127"/>
        <v>0</v>
      </c>
      <c r="J1486" s="100">
        <f t="shared" si="128"/>
        <v>124932</v>
      </c>
      <c r="K1486" s="125" t="str">
        <f>IF(J1486&gt;0,"ATRASADO","")</f>
        <v>ATRASADO</v>
      </c>
    </row>
    <row r="1487" spans="2:11" s="81" customFormat="1">
      <c r="B1487" s="8"/>
      <c r="C1487" s="18"/>
      <c r="D1487" s="10"/>
      <c r="E1487" s="16"/>
      <c r="F1487" s="57"/>
      <c r="G1487" s="29"/>
      <c r="H1487" s="8"/>
      <c r="I1487" s="100" t="str">
        <f t="shared" si="127"/>
        <v/>
      </c>
      <c r="J1487" s="100" t="str">
        <f t="shared" si="128"/>
        <v/>
      </c>
      <c r="K1487" s="125"/>
    </row>
    <row r="1488" spans="2:11">
      <c r="B1488" s="8">
        <v>40148</v>
      </c>
      <c r="C1488" s="18" t="s">
        <v>331</v>
      </c>
      <c r="D1488" s="10" t="s">
        <v>330</v>
      </c>
      <c r="E1488" s="16" t="s">
        <v>120</v>
      </c>
      <c r="F1488" s="57">
        <v>2355</v>
      </c>
      <c r="G1488" s="29">
        <v>87193.600000000006</v>
      </c>
      <c r="H1488" s="8">
        <v>40148</v>
      </c>
      <c r="I1488" s="100">
        <f t="shared" si="127"/>
        <v>0</v>
      </c>
      <c r="J1488" s="100">
        <f t="shared" si="128"/>
        <v>87193.600000000006</v>
      </c>
      <c r="K1488" s="125" t="str">
        <f t="shared" ref="K1488:K1493" si="130">IF(J1488&gt;0,"ATRASADO","")</f>
        <v>ATRASADO</v>
      </c>
    </row>
    <row r="1489" spans="2:11">
      <c r="B1489" s="8">
        <v>40154</v>
      </c>
      <c r="C1489" s="18" t="s">
        <v>332</v>
      </c>
      <c r="D1489" s="10" t="s">
        <v>330</v>
      </c>
      <c r="E1489" s="16" t="s">
        <v>120</v>
      </c>
      <c r="F1489" s="57">
        <v>2355</v>
      </c>
      <c r="G1489" s="29">
        <v>16008</v>
      </c>
      <c r="H1489" s="8">
        <v>40154</v>
      </c>
      <c r="I1489" s="100">
        <f t="shared" si="127"/>
        <v>0</v>
      </c>
      <c r="J1489" s="100">
        <f t="shared" si="128"/>
        <v>16008</v>
      </c>
      <c r="K1489" s="125" t="str">
        <f t="shared" si="130"/>
        <v>ATRASADO</v>
      </c>
    </row>
    <row r="1490" spans="2:11">
      <c r="B1490" s="8">
        <v>40154</v>
      </c>
      <c r="C1490" s="18" t="s">
        <v>333</v>
      </c>
      <c r="D1490" s="10" t="s">
        <v>330</v>
      </c>
      <c r="E1490" s="16" t="s">
        <v>120</v>
      </c>
      <c r="F1490" s="57">
        <v>2355</v>
      </c>
      <c r="G1490" s="29">
        <v>162400</v>
      </c>
      <c r="H1490" s="8">
        <v>40154</v>
      </c>
      <c r="I1490" s="100">
        <f t="shared" si="127"/>
        <v>0</v>
      </c>
      <c r="J1490" s="100">
        <f t="shared" si="128"/>
        <v>162400</v>
      </c>
      <c r="K1490" s="125" t="str">
        <f t="shared" si="130"/>
        <v>ATRASADO</v>
      </c>
    </row>
    <row r="1491" spans="2:11">
      <c r="B1491" s="8">
        <v>40219</v>
      </c>
      <c r="C1491" s="18" t="s">
        <v>334</v>
      </c>
      <c r="D1491" s="10" t="s">
        <v>330</v>
      </c>
      <c r="E1491" s="16" t="s">
        <v>120</v>
      </c>
      <c r="F1491" s="57">
        <v>2355</v>
      </c>
      <c r="G1491" s="29">
        <v>45448.800000000003</v>
      </c>
      <c r="H1491" s="8">
        <v>40219</v>
      </c>
      <c r="I1491" s="100">
        <f t="shared" si="127"/>
        <v>0</v>
      </c>
      <c r="J1491" s="100">
        <f t="shared" si="128"/>
        <v>45448.800000000003</v>
      </c>
      <c r="K1491" s="125" t="str">
        <f t="shared" si="130"/>
        <v>ATRASADO</v>
      </c>
    </row>
    <row r="1492" spans="2:11" s="63" customFormat="1">
      <c r="B1492" s="8">
        <v>40224</v>
      </c>
      <c r="C1492" s="18" t="s">
        <v>335</v>
      </c>
      <c r="D1492" s="10" t="s">
        <v>330</v>
      </c>
      <c r="E1492" s="16" t="s">
        <v>120</v>
      </c>
      <c r="F1492" s="57">
        <v>2355</v>
      </c>
      <c r="G1492" s="29">
        <v>40368</v>
      </c>
      <c r="H1492" s="8">
        <v>40224</v>
      </c>
      <c r="I1492" s="100">
        <f t="shared" ref="I1492:I1515" si="131">IF(G1492&gt;0,0,"")</f>
        <v>0</v>
      </c>
      <c r="J1492" s="100">
        <f t="shared" ref="J1492:J1515" si="132">IF(I1492=0,G1492,"")</f>
        <v>40368</v>
      </c>
      <c r="K1492" s="125" t="str">
        <f t="shared" si="130"/>
        <v>ATRASADO</v>
      </c>
    </row>
    <row r="1493" spans="2:11" s="63" customFormat="1">
      <c r="B1493" s="8">
        <v>40249</v>
      </c>
      <c r="C1493" s="18" t="s">
        <v>336</v>
      </c>
      <c r="D1493" s="10" t="s">
        <v>330</v>
      </c>
      <c r="E1493" s="16" t="s">
        <v>120</v>
      </c>
      <c r="F1493" s="57">
        <v>2355</v>
      </c>
      <c r="G1493" s="29">
        <v>162400</v>
      </c>
      <c r="H1493" s="8">
        <v>40249</v>
      </c>
      <c r="I1493" s="100">
        <f t="shared" si="131"/>
        <v>0</v>
      </c>
      <c r="J1493" s="100">
        <f t="shared" si="132"/>
        <v>162400</v>
      </c>
      <c r="K1493" s="125" t="str">
        <f t="shared" si="130"/>
        <v>ATRASADO</v>
      </c>
    </row>
    <row r="1494" spans="2:11" s="109" customFormat="1">
      <c r="B1494" s="8"/>
      <c r="C1494" s="18"/>
      <c r="D1494" s="10"/>
      <c r="E1494" s="16"/>
      <c r="F1494" s="57"/>
      <c r="G1494" s="29"/>
      <c r="H1494" s="8"/>
      <c r="I1494" s="100" t="str">
        <f t="shared" si="131"/>
        <v/>
      </c>
      <c r="J1494" s="100" t="str">
        <f t="shared" si="132"/>
        <v/>
      </c>
      <c r="K1494" s="125"/>
    </row>
    <row r="1495" spans="2:11">
      <c r="B1495" s="33">
        <v>40245</v>
      </c>
      <c r="C1495" s="32" t="s">
        <v>536</v>
      </c>
      <c r="D1495" s="10" t="s">
        <v>537</v>
      </c>
      <c r="E1495" s="16" t="s">
        <v>538</v>
      </c>
      <c r="F1495" s="57">
        <v>2611</v>
      </c>
      <c r="G1495" s="29">
        <v>33872</v>
      </c>
      <c r="H1495" s="33">
        <v>40261</v>
      </c>
      <c r="I1495" s="100">
        <f t="shared" si="131"/>
        <v>0</v>
      </c>
      <c r="J1495" s="100">
        <f t="shared" si="132"/>
        <v>33872</v>
      </c>
      <c r="K1495" s="125" t="str">
        <f>IF(J1495&gt;0,"ATRASADO","")</f>
        <v>ATRASADO</v>
      </c>
    </row>
    <row r="1496" spans="2:11" s="81" customFormat="1">
      <c r="B1496" s="33"/>
      <c r="C1496" s="32"/>
      <c r="D1496" s="10"/>
      <c r="E1496" s="16"/>
      <c r="F1496" s="57"/>
      <c r="G1496" s="29"/>
      <c r="H1496" s="33"/>
      <c r="I1496" s="100" t="str">
        <f t="shared" si="131"/>
        <v/>
      </c>
      <c r="J1496" s="100" t="str">
        <f t="shared" si="132"/>
        <v/>
      </c>
      <c r="K1496" s="125"/>
    </row>
    <row r="1497" spans="2:11">
      <c r="B1497" s="8">
        <v>40273</v>
      </c>
      <c r="C1497" s="15" t="s">
        <v>337</v>
      </c>
      <c r="D1497" s="10" t="s">
        <v>880</v>
      </c>
      <c r="E1497" s="16" t="s">
        <v>338</v>
      </c>
      <c r="F1497" s="57">
        <v>2262</v>
      </c>
      <c r="G1497" s="29">
        <v>719347.47</v>
      </c>
      <c r="H1497" s="8">
        <v>40273</v>
      </c>
      <c r="I1497" s="100">
        <f t="shared" si="131"/>
        <v>0</v>
      </c>
      <c r="J1497" s="100">
        <f t="shared" si="132"/>
        <v>719347.47</v>
      </c>
      <c r="K1497" s="125" t="str">
        <f>IF(J1497&gt;0,"ATRASADO","")</f>
        <v>ATRASADO</v>
      </c>
    </row>
    <row r="1498" spans="2:11">
      <c r="B1498" s="8">
        <v>40358</v>
      </c>
      <c r="C1498" s="15" t="s">
        <v>339</v>
      </c>
      <c r="D1498" s="10" t="s">
        <v>880</v>
      </c>
      <c r="E1498" s="16" t="s">
        <v>338</v>
      </c>
      <c r="F1498" s="57">
        <v>2262</v>
      </c>
      <c r="G1498" s="29">
        <v>229093.72</v>
      </c>
      <c r="H1498" s="8">
        <v>40358</v>
      </c>
      <c r="I1498" s="100">
        <f t="shared" si="131"/>
        <v>0</v>
      </c>
      <c r="J1498" s="100">
        <f t="shared" si="132"/>
        <v>229093.72</v>
      </c>
      <c r="K1498" s="125" t="str">
        <f>IF(J1498&gt;0,"ATRASADO","")</f>
        <v>ATRASADO</v>
      </c>
    </row>
    <row r="1499" spans="2:11" s="168" customFormat="1">
      <c r="B1499" s="8">
        <v>44958</v>
      </c>
      <c r="C1499" s="15" t="s">
        <v>1220</v>
      </c>
      <c r="D1499" s="10" t="s">
        <v>880</v>
      </c>
      <c r="E1499" s="16" t="s">
        <v>338</v>
      </c>
      <c r="F1499" s="57">
        <v>2262</v>
      </c>
      <c r="G1499" s="29">
        <v>101308.39</v>
      </c>
      <c r="H1499" s="8">
        <v>44986</v>
      </c>
      <c r="I1499" s="100">
        <f t="shared" si="131"/>
        <v>0</v>
      </c>
      <c r="J1499" s="100">
        <f t="shared" si="132"/>
        <v>101308.39</v>
      </c>
      <c r="K1499" s="125" t="s">
        <v>806</v>
      </c>
    </row>
    <row r="1500" spans="2:11" s="168" customFormat="1">
      <c r="B1500" s="8">
        <v>44958</v>
      </c>
      <c r="C1500" s="15" t="s">
        <v>1215</v>
      </c>
      <c r="D1500" s="10" t="s">
        <v>880</v>
      </c>
      <c r="E1500" s="16" t="s">
        <v>1191</v>
      </c>
      <c r="F1500" s="57">
        <v>2263</v>
      </c>
      <c r="G1500" s="29">
        <v>255278</v>
      </c>
      <c r="H1500" s="8">
        <v>44986</v>
      </c>
      <c r="I1500" s="100">
        <f t="shared" si="131"/>
        <v>0</v>
      </c>
      <c r="J1500" s="100">
        <f t="shared" si="132"/>
        <v>255278</v>
      </c>
      <c r="K1500" s="125" t="s">
        <v>806</v>
      </c>
    </row>
    <row r="1501" spans="2:11" s="168" customFormat="1">
      <c r="B1501" s="8">
        <v>44958</v>
      </c>
      <c r="C1501" s="15" t="s">
        <v>1216</v>
      </c>
      <c r="D1501" s="10" t="s">
        <v>880</v>
      </c>
      <c r="E1501" s="16" t="s">
        <v>1219</v>
      </c>
      <c r="F1501" s="57">
        <v>2263</v>
      </c>
      <c r="G1501" s="29">
        <v>1377269.91</v>
      </c>
      <c r="H1501" s="8">
        <v>44986</v>
      </c>
      <c r="I1501" s="100">
        <f t="shared" si="131"/>
        <v>0</v>
      </c>
      <c r="J1501" s="100">
        <f t="shared" si="132"/>
        <v>1377269.91</v>
      </c>
      <c r="K1501" s="125" t="s">
        <v>806</v>
      </c>
    </row>
    <row r="1502" spans="2:11" s="168" customFormat="1">
      <c r="B1502" s="8" t="s">
        <v>1132</v>
      </c>
      <c r="C1502" s="15" t="s">
        <v>1217</v>
      </c>
      <c r="D1502" s="10" t="s">
        <v>880</v>
      </c>
      <c r="E1502" s="16" t="s">
        <v>1191</v>
      </c>
      <c r="F1502" s="57">
        <v>2263</v>
      </c>
      <c r="G1502" s="29">
        <v>3815</v>
      </c>
      <c r="H1502" s="8" t="s">
        <v>1221</v>
      </c>
      <c r="I1502" s="100">
        <f t="shared" si="131"/>
        <v>0</v>
      </c>
      <c r="J1502" s="100">
        <f t="shared" si="132"/>
        <v>3815</v>
      </c>
      <c r="K1502" s="125" t="s">
        <v>806</v>
      </c>
    </row>
    <row r="1503" spans="2:11" s="168" customFormat="1">
      <c r="B1503" s="8" t="s">
        <v>1132</v>
      </c>
      <c r="C1503" s="15" t="s">
        <v>1218</v>
      </c>
      <c r="D1503" s="10" t="s">
        <v>880</v>
      </c>
      <c r="E1503" s="16" t="s">
        <v>1191</v>
      </c>
      <c r="F1503" s="57">
        <v>2263</v>
      </c>
      <c r="G1503" s="29">
        <v>19802.650000000001</v>
      </c>
      <c r="H1503" s="8" t="s">
        <v>1221</v>
      </c>
      <c r="I1503" s="100">
        <f t="shared" si="131"/>
        <v>0</v>
      </c>
      <c r="J1503" s="100">
        <f t="shared" si="132"/>
        <v>19802.650000000001</v>
      </c>
      <c r="K1503" s="125" t="s">
        <v>806</v>
      </c>
    </row>
    <row r="1504" spans="2:11" s="81" customFormat="1">
      <c r="B1504" s="8"/>
      <c r="C1504" s="15"/>
      <c r="D1504" s="10"/>
      <c r="E1504" s="16"/>
      <c r="F1504" s="57"/>
      <c r="G1504" s="29"/>
      <c r="H1504" s="8"/>
      <c r="I1504" s="100" t="str">
        <f t="shared" si="131"/>
        <v/>
      </c>
      <c r="J1504" s="100" t="str">
        <f t="shared" si="132"/>
        <v/>
      </c>
      <c r="K1504" s="125"/>
    </row>
    <row r="1505" spans="2:11">
      <c r="B1505" s="33">
        <v>40231</v>
      </c>
      <c r="C1505" s="32" t="s">
        <v>322</v>
      </c>
      <c r="D1505" s="10" t="s">
        <v>507</v>
      </c>
      <c r="E1505" s="16" t="s">
        <v>510</v>
      </c>
      <c r="F1505" s="57">
        <v>2287</v>
      </c>
      <c r="G1505" s="29">
        <v>17928.900000000001</v>
      </c>
      <c r="H1505" s="33">
        <v>40231</v>
      </c>
      <c r="I1505" s="100">
        <f t="shared" si="131"/>
        <v>0</v>
      </c>
      <c r="J1505" s="100">
        <f t="shared" si="132"/>
        <v>17928.900000000001</v>
      </c>
      <c r="K1505" s="125" t="str">
        <f>IF(J1505&gt;0,"ATRASADO","")</f>
        <v>ATRASADO</v>
      </c>
    </row>
    <row r="1506" spans="2:11">
      <c r="B1506" s="33">
        <v>40261</v>
      </c>
      <c r="C1506" s="32" t="s">
        <v>323</v>
      </c>
      <c r="D1506" s="10" t="s">
        <v>507</v>
      </c>
      <c r="E1506" s="16" t="s">
        <v>510</v>
      </c>
      <c r="F1506" s="57">
        <v>2287</v>
      </c>
      <c r="G1506" s="29">
        <v>19849.900000000001</v>
      </c>
      <c r="H1506" s="33">
        <v>40261</v>
      </c>
      <c r="I1506" s="100">
        <f t="shared" si="131"/>
        <v>0</v>
      </c>
      <c r="J1506" s="100">
        <f t="shared" si="132"/>
        <v>19849.900000000001</v>
      </c>
      <c r="K1506" s="125" t="str">
        <f>IF(J1506&gt;0,"ATRASADO","")</f>
        <v>ATRASADO</v>
      </c>
    </row>
    <row r="1507" spans="2:11">
      <c r="B1507" s="33">
        <v>40291</v>
      </c>
      <c r="C1507" s="32" t="s">
        <v>324</v>
      </c>
      <c r="D1507" s="10" t="s">
        <v>507</v>
      </c>
      <c r="E1507" s="16" t="s">
        <v>510</v>
      </c>
      <c r="F1507" s="57">
        <v>2287</v>
      </c>
      <c r="G1507" s="29">
        <v>19209.599999999999</v>
      </c>
      <c r="H1507" s="33">
        <v>40291</v>
      </c>
      <c r="I1507" s="100">
        <f t="shared" si="131"/>
        <v>0</v>
      </c>
      <c r="J1507" s="100">
        <f t="shared" si="132"/>
        <v>19209.599999999999</v>
      </c>
      <c r="K1507" s="125" t="str">
        <f>IF(J1507&gt;0,"ATRASADO","")</f>
        <v>ATRASADO</v>
      </c>
    </row>
    <row r="1508" spans="2:11">
      <c r="B1508" s="33">
        <v>40322</v>
      </c>
      <c r="C1508" s="32" t="s">
        <v>508</v>
      </c>
      <c r="D1508" s="10" t="s">
        <v>507</v>
      </c>
      <c r="E1508" s="16" t="s">
        <v>510</v>
      </c>
      <c r="F1508" s="57">
        <v>2287</v>
      </c>
      <c r="G1508" s="29">
        <v>19849.919999999998</v>
      </c>
      <c r="H1508" s="33">
        <v>40322</v>
      </c>
      <c r="I1508" s="100">
        <f t="shared" si="131"/>
        <v>0</v>
      </c>
      <c r="J1508" s="100">
        <f t="shared" si="132"/>
        <v>19849.919999999998</v>
      </c>
      <c r="K1508" s="125" t="str">
        <f>IF(J1508&gt;0,"ATRASADO","")</f>
        <v>ATRASADO</v>
      </c>
    </row>
    <row r="1509" spans="2:11">
      <c r="B1509" s="33">
        <v>40353</v>
      </c>
      <c r="C1509" s="32" t="s">
        <v>509</v>
      </c>
      <c r="D1509" s="10" t="s">
        <v>507</v>
      </c>
      <c r="E1509" s="16" t="s">
        <v>510</v>
      </c>
      <c r="F1509" s="57">
        <v>2287</v>
      </c>
      <c r="G1509" s="29">
        <v>19209.599999999999</v>
      </c>
      <c r="H1509" s="33">
        <v>40353</v>
      </c>
      <c r="I1509" s="100">
        <f t="shared" si="131"/>
        <v>0</v>
      </c>
      <c r="J1509" s="100">
        <f t="shared" si="132"/>
        <v>19209.599999999999</v>
      </c>
      <c r="K1509" s="125" t="str">
        <f>IF(J1509&gt;0,"ATRASADO","")</f>
        <v>ATRASADO</v>
      </c>
    </row>
    <row r="1510" spans="2:11" s="81" customFormat="1">
      <c r="B1510" s="33"/>
      <c r="C1510" s="32"/>
      <c r="D1510" s="10"/>
      <c r="E1510" s="16"/>
      <c r="F1510" s="57"/>
      <c r="G1510" s="29"/>
      <c r="H1510" s="33"/>
      <c r="I1510" s="100" t="str">
        <f t="shared" si="131"/>
        <v/>
      </c>
      <c r="J1510" s="100" t="str">
        <f t="shared" si="132"/>
        <v/>
      </c>
      <c r="K1510" s="125"/>
    </row>
    <row r="1511" spans="2:11">
      <c r="B1511" s="8">
        <v>40298</v>
      </c>
      <c r="C1511" s="18" t="s">
        <v>340</v>
      </c>
      <c r="D1511" s="10" t="s">
        <v>341</v>
      </c>
      <c r="E1511" s="16" t="s">
        <v>329</v>
      </c>
      <c r="F1511" s="57">
        <v>2272</v>
      </c>
      <c r="G1511" s="29">
        <v>22457.599999999999</v>
      </c>
      <c r="H1511" s="8">
        <v>40298</v>
      </c>
      <c r="I1511" s="100">
        <f t="shared" si="131"/>
        <v>0</v>
      </c>
      <c r="J1511" s="100">
        <f t="shared" si="132"/>
        <v>22457.599999999999</v>
      </c>
      <c r="K1511" s="125" t="str">
        <f>IF(J1511&gt;0,"ATRASADO","")</f>
        <v>ATRASADO</v>
      </c>
    </row>
    <row r="1512" spans="2:11">
      <c r="B1512" s="8">
        <v>40318</v>
      </c>
      <c r="C1512" s="18" t="s">
        <v>342</v>
      </c>
      <c r="D1512" s="10" t="s">
        <v>341</v>
      </c>
      <c r="E1512" s="16" t="s">
        <v>329</v>
      </c>
      <c r="F1512" s="57">
        <v>2272</v>
      </c>
      <c r="G1512" s="29">
        <v>152656</v>
      </c>
      <c r="H1512" s="8">
        <v>40318</v>
      </c>
      <c r="I1512" s="100">
        <f t="shared" si="131"/>
        <v>0</v>
      </c>
      <c r="J1512" s="100">
        <f t="shared" si="132"/>
        <v>152656</v>
      </c>
      <c r="K1512" s="125" t="str">
        <f>IF(J1512&gt;0,"ATRASADO","")</f>
        <v>ATRASADO</v>
      </c>
    </row>
    <row r="1513" spans="2:11" s="81" customFormat="1">
      <c r="B1513" s="8"/>
      <c r="C1513" s="18"/>
      <c r="D1513" s="10"/>
      <c r="E1513" s="16"/>
      <c r="F1513" s="57"/>
      <c r="G1513" s="29"/>
      <c r="H1513" s="8"/>
      <c r="I1513" s="100" t="str">
        <f t="shared" si="131"/>
        <v/>
      </c>
      <c r="J1513" s="100" t="str">
        <f t="shared" si="132"/>
        <v/>
      </c>
      <c r="K1513" s="125"/>
    </row>
    <row r="1514" spans="2:11">
      <c r="B1514" s="33">
        <v>40792</v>
      </c>
      <c r="C1514" s="32" t="s">
        <v>485</v>
      </c>
      <c r="D1514" s="10" t="s">
        <v>484</v>
      </c>
      <c r="E1514" s="16" t="s">
        <v>28</v>
      </c>
      <c r="F1514" s="57">
        <v>2254</v>
      </c>
      <c r="G1514" s="29">
        <v>335000</v>
      </c>
      <c r="H1514" s="33">
        <v>40792</v>
      </c>
      <c r="I1514" s="100">
        <f t="shared" si="131"/>
        <v>0</v>
      </c>
      <c r="J1514" s="100">
        <f t="shared" si="132"/>
        <v>335000</v>
      </c>
      <c r="K1514" s="125" t="str">
        <f>IF(J1514&gt;0,"ATRASADO","")</f>
        <v>ATRASADO</v>
      </c>
    </row>
    <row r="1515" spans="2:11">
      <c r="B1515" s="33">
        <v>40792</v>
      </c>
      <c r="C1515" s="32" t="s">
        <v>415</v>
      </c>
      <c r="D1515" s="10" t="s">
        <v>484</v>
      </c>
      <c r="E1515" s="16" t="s">
        <v>28</v>
      </c>
      <c r="F1515" s="57">
        <v>2254</v>
      </c>
      <c r="G1515" s="29">
        <v>335000</v>
      </c>
      <c r="H1515" s="33">
        <v>40792</v>
      </c>
      <c r="I1515" s="100">
        <f t="shared" si="131"/>
        <v>0</v>
      </c>
      <c r="J1515" s="100">
        <f t="shared" si="132"/>
        <v>335000</v>
      </c>
      <c r="K1515" s="125" t="str">
        <f>IF(J1515&gt;0,"ATRASADO","")</f>
        <v>ATRASADO</v>
      </c>
    </row>
    <row r="1516" spans="2:11" s="168" customFormat="1">
      <c r="B1516" s="33"/>
      <c r="C1516" s="32"/>
      <c r="D1516" s="10"/>
      <c r="E1516" s="16"/>
      <c r="F1516" s="57"/>
      <c r="G1516" s="29"/>
      <c r="H1516" s="33"/>
      <c r="I1516" s="100"/>
      <c r="J1516" s="100"/>
      <c r="K1516" s="125"/>
    </row>
    <row r="1517" spans="2:11" s="168" customFormat="1">
      <c r="B1517" s="33" t="s">
        <v>1124</v>
      </c>
      <c r="C1517" s="32" t="s">
        <v>1223</v>
      </c>
      <c r="D1517" s="10" t="s">
        <v>1222</v>
      </c>
      <c r="E1517" s="16" t="s">
        <v>1225</v>
      </c>
      <c r="F1517" s="57">
        <v>2371</v>
      </c>
      <c r="G1517" s="29">
        <v>886400</v>
      </c>
      <c r="H1517" s="33" t="s">
        <v>1124</v>
      </c>
      <c r="I1517" s="100">
        <f t="shared" ref="I1517:I1559" si="133">IF(G1517&gt;0,0,"")</f>
        <v>0</v>
      </c>
      <c r="J1517" s="100">
        <f t="shared" ref="J1517:J1559" si="134">IF(I1517=0,G1517,"")</f>
        <v>886400</v>
      </c>
      <c r="K1517" s="125" t="str">
        <f>IF(J1517&gt;0,"ATRASADO","")</f>
        <v>ATRASADO</v>
      </c>
    </row>
    <row r="1518" spans="2:11" s="168" customFormat="1">
      <c r="B1518" s="33">
        <v>44963</v>
      </c>
      <c r="C1518" s="32" t="s">
        <v>1224</v>
      </c>
      <c r="D1518" s="10" t="s">
        <v>1222</v>
      </c>
      <c r="E1518" s="16" t="s">
        <v>1225</v>
      </c>
      <c r="F1518" s="57">
        <v>2371</v>
      </c>
      <c r="G1518" s="29">
        <v>300000</v>
      </c>
      <c r="H1518" s="33">
        <v>44963</v>
      </c>
      <c r="I1518" s="100">
        <f t="shared" si="133"/>
        <v>0</v>
      </c>
      <c r="J1518" s="100">
        <f t="shared" si="134"/>
        <v>300000</v>
      </c>
      <c r="K1518" s="125" t="str">
        <f>IF(J1518&gt;0,"ATRASADO","")</f>
        <v>ATRASADO</v>
      </c>
    </row>
    <row r="1519" spans="2:11" s="81" customFormat="1">
      <c r="B1519" s="33"/>
      <c r="C1519" s="32"/>
      <c r="D1519" s="10"/>
      <c r="E1519" s="16"/>
      <c r="F1519" s="57"/>
      <c r="G1519" s="29"/>
      <c r="H1519" s="33"/>
      <c r="I1519" s="100" t="str">
        <f t="shared" si="133"/>
        <v/>
      </c>
      <c r="J1519" s="100" t="str">
        <f t="shared" si="134"/>
        <v/>
      </c>
      <c r="K1519" s="125"/>
    </row>
    <row r="1520" spans="2:11">
      <c r="B1520" s="33">
        <v>40233</v>
      </c>
      <c r="C1520" s="32" t="s">
        <v>515</v>
      </c>
      <c r="D1520" s="10" t="s">
        <v>516</v>
      </c>
      <c r="E1520" s="16" t="s">
        <v>153</v>
      </c>
      <c r="F1520" s="57">
        <v>2611</v>
      </c>
      <c r="G1520" s="29">
        <v>61998.98</v>
      </c>
      <c r="H1520" s="33">
        <v>40233</v>
      </c>
      <c r="I1520" s="100">
        <f t="shared" si="133"/>
        <v>0</v>
      </c>
      <c r="J1520" s="100">
        <f t="shared" si="134"/>
        <v>61998.98</v>
      </c>
      <c r="K1520" s="125" t="str">
        <f>IF(J1520&gt;0,"ATRASADO","")</f>
        <v>ATRASADO</v>
      </c>
    </row>
    <row r="1521" spans="2:11" s="81" customFormat="1">
      <c r="B1521" s="8"/>
      <c r="C1521" s="38"/>
      <c r="D1521" s="10"/>
      <c r="E1521" s="16"/>
      <c r="F1521" s="57"/>
      <c r="G1521" s="29"/>
      <c r="H1521" s="36"/>
      <c r="I1521" s="100" t="str">
        <f t="shared" si="133"/>
        <v/>
      </c>
      <c r="J1521" s="100" t="str">
        <f t="shared" si="134"/>
        <v/>
      </c>
      <c r="K1521" s="125"/>
    </row>
    <row r="1522" spans="2:11">
      <c r="B1522" s="8">
        <v>42117</v>
      </c>
      <c r="C1522" s="38">
        <v>1500000158</v>
      </c>
      <c r="D1522" s="10" t="s">
        <v>534</v>
      </c>
      <c r="E1522" s="16" t="s">
        <v>535</v>
      </c>
      <c r="F1522" s="57">
        <v>2286</v>
      </c>
      <c r="G1522" s="29">
        <v>41536</v>
      </c>
      <c r="H1522" s="36">
        <v>42117</v>
      </c>
      <c r="I1522" s="100">
        <f t="shared" si="133"/>
        <v>0</v>
      </c>
      <c r="J1522" s="100">
        <f t="shared" si="134"/>
        <v>41536</v>
      </c>
      <c r="K1522" s="125" t="str">
        <f>IF(J1522&gt;0,"ATRASADO","")</f>
        <v>ATRASADO</v>
      </c>
    </row>
    <row r="1523" spans="2:11" s="81" customFormat="1">
      <c r="B1523" s="26"/>
      <c r="C1523" s="32"/>
      <c r="D1523" s="10"/>
      <c r="E1523" s="16"/>
      <c r="F1523" s="57"/>
      <c r="G1523" s="29"/>
      <c r="H1523" s="26"/>
      <c r="I1523" s="100" t="str">
        <f t="shared" si="133"/>
        <v/>
      </c>
      <c r="J1523" s="100" t="str">
        <f t="shared" si="134"/>
        <v/>
      </c>
      <c r="K1523" s="125"/>
    </row>
    <row r="1524" spans="2:11">
      <c r="B1524" s="8">
        <v>40088</v>
      </c>
      <c r="C1524" s="18" t="s">
        <v>343</v>
      </c>
      <c r="D1524" s="10" t="s">
        <v>344</v>
      </c>
      <c r="E1524" s="16" t="s">
        <v>102</v>
      </c>
      <c r="F1524" s="57">
        <v>2221</v>
      </c>
      <c r="G1524" s="29">
        <v>30000</v>
      </c>
      <c r="H1524" s="8">
        <v>40088</v>
      </c>
      <c r="I1524" s="100">
        <f t="shared" si="133"/>
        <v>0</v>
      </c>
      <c r="J1524" s="100">
        <f t="shared" si="134"/>
        <v>30000</v>
      </c>
      <c r="K1524" s="125" t="str">
        <f t="shared" ref="K1524:K1534" si="135">IF(J1524&gt;0,"ATRASADO","")</f>
        <v>ATRASADO</v>
      </c>
    </row>
    <row r="1525" spans="2:11">
      <c r="B1525" s="8">
        <v>40088</v>
      </c>
      <c r="C1525" s="18" t="s">
        <v>345</v>
      </c>
      <c r="D1525" s="10" t="s">
        <v>344</v>
      </c>
      <c r="E1525" s="16" t="s">
        <v>102</v>
      </c>
      <c r="F1525" s="57">
        <v>2221</v>
      </c>
      <c r="G1525" s="29">
        <v>30000</v>
      </c>
      <c r="H1525" s="8">
        <v>40088</v>
      </c>
      <c r="I1525" s="100">
        <f t="shared" si="133"/>
        <v>0</v>
      </c>
      <c r="J1525" s="100">
        <f t="shared" si="134"/>
        <v>30000</v>
      </c>
      <c r="K1525" s="125" t="str">
        <f t="shared" si="135"/>
        <v>ATRASADO</v>
      </c>
    </row>
    <row r="1526" spans="2:11">
      <c r="B1526" s="8">
        <v>40121</v>
      </c>
      <c r="C1526" s="18" t="s">
        <v>346</v>
      </c>
      <c r="D1526" s="10" t="s">
        <v>344</v>
      </c>
      <c r="E1526" s="16" t="s">
        <v>102</v>
      </c>
      <c r="F1526" s="57">
        <v>2221</v>
      </c>
      <c r="G1526" s="29">
        <v>30000</v>
      </c>
      <c r="H1526" s="8">
        <v>40121</v>
      </c>
      <c r="I1526" s="100">
        <f t="shared" si="133"/>
        <v>0</v>
      </c>
      <c r="J1526" s="100">
        <f t="shared" si="134"/>
        <v>30000</v>
      </c>
      <c r="K1526" s="125" t="str">
        <f t="shared" si="135"/>
        <v>ATRASADO</v>
      </c>
    </row>
    <row r="1527" spans="2:11">
      <c r="B1527" s="8">
        <v>40134</v>
      </c>
      <c r="C1527" s="18" t="s">
        <v>347</v>
      </c>
      <c r="D1527" s="10" t="s">
        <v>344</v>
      </c>
      <c r="E1527" s="16" t="s">
        <v>102</v>
      </c>
      <c r="F1527" s="57">
        <v>2221</v>
      </c>
      <c r="G1527" s="29">
        <v>30000</v>
      </c>
      <c r="H1527" s="8">
        <v>40134</v>
      </c>
      <c r="I1527" s="100">
        <f t="shared" si="133"/>
        <v>0</v>
      </c>
      <c r="J1527" s="100">
        <f t="shared" si="134"/>
        <v>30000</v>
      </c>
      <c r="K1527" s="125" t="str">
        <f t="shared" si="135"/>
        <v>ATRASADO</v>
      </c>
    </row>
    <row r="1528" spans="2:11">
      <c r="B1528" s="8">
        <v>40193</v>
      </c>
      <c r="C1528" s="18" t="s">
        <v>348</v>
      </c>
      <c r="D1528" s="10" t="s">
        <v>344</v>
      </c>
      <c r="E1528" s="16" t="s">
        <v>102</v>
      </c>
      <c r="F1528" s="57">
        <v>2221</v>
      </c>
      <c r="G1528" s="29">
        <v>30000</v>
      </c>
      <c r="H1528" s="8">
        <v>40193</v>
      </c>
      <c r="I1528" s="100">
        <f t="shared" si="133"/>
        <v>0</v>
      </c>
      <c r="J1528" s="100">
        <f t="shared" si="134"/>
        <v>30000</v>
      </c>
      <c r="K1528" s="125" t="str">
        <f t="shared" si="135"/>
        <v>ATRASADO</v>
      </c>
    </row>
    <row r="1529" spans="2:11">
      <c r="B1529" s="8">
        <v>40214</v>
      </c>
      <c r="C1529" s="18" t="s">
        <v>349</v>
      </c>
      <c r="D1529" s="10" t="s">
        <v>344</v>
      </c>
      <c r="E1529" s="16" t="s">
        <v>102</v>
      </c>
      <c r="F1529" s="57">
        <v>2221</v>
      </c>
      <c r="G1529" s="29">
        <v>30000</v>
      </c>
      <c r="H1529" s="8">
        <v>40214</v>
      </c>
      <c r="I1529" s="100">
        <f t="shared" si="133"/>
        <v>0</v>
      </c>
      <c r="J1529" s="100">
        <f t="shared" si="134"/>
        <v>30000</v>
      </c>
      <c r="K1529" s="125" t="str">
        <f t="shared" si="135"/>
        <v>ATRASADO</v>
      </c>
    </row>
    <row r="1530" spans="2:11">
      <c r="B1530" s="8">
        <v>40241</v>
      </c>
      <c r="C1530" s="18" t="s">
        <v>350</v>
      </c>
      <c r="D1530" s="10" t="s">
        <v>344</v>
      </c>
      <c r="E1530" s="16" t="s">
        <v>102</v>
      </c>
      <c r="F1530" s="57">
        <v>2221</v>
      </c>
      <c r="G1530" s="29">
        <v>30000</v>
      </c>
      <c r="H1530" s="8">
        <v>40241</v>
      </c>
      <c r="I1530" s="100">
        <f t="shared" si="133"/>
        <v>0</v>
      </c>
      <c r="J1530" s="100">
        <f t="shared" si="134"/>
        <v>30000</v>
      </c>
      <c r="K1530" s="125" t="str">
        <f t="shared" si="135"/>
        <v>ATRASADO</v>
      </c>
    </row>
    <row r="1531" spans="2:11" s="73" customFormat="1">
      <c r="B1531" s="8">
        <v>40277</v>
      </c>
      <c r="C1531" s="18" t="s">
        <v>351</v>
      </c>
      <c r="D1531" s="10" t="s">
        <v>344</v>
      </c>
      <c r="E1531" s="16" t="s">
        <v>102</v>
      </c>
      <c r="F1531" s="57">
        <v>2221</v>
      </c>
      <c r="G1531" s="29">
        <v>30000</v>
      </c>
      <c r="H1531" s="8">
        <v>40277</v>
      </c>
      <c r="I1531" s="100">
        <f t="shared" si="133"/>
        <v>0</v>
      </c>
      <c r="J1531" s="100">
        <f t="shared" si="134"/>
        <v>30000</v>
      </c>
      <c r="K1531" s="125" t="str">
        <f t="shared" si="135"/>
        <v>ATRASADO</v>
      </c>
    </row>
    <row r="1532" spans="2:11" s="60" customFormat="1">
      <c r="B1532" s="8">
        <v>40323</v>
      </c>
      <c r="C1532" s="18" t="s">
        <v>352</v>
      </c>
      <c r="D1532" s="10" t="s">
        <v>344</v>
      </c>
      <c r="E1532" s="16" t="s">
        <v>102</v>
      </c>
      <c r="F1532" s="57">
        <v>2221</v>
      </c>
      <c r="G1532" s="29">
        <v>30000</v>
      </c>
      <c r="H1532" s="8">
        <v>40323</v>
      </c>
      <c r="I1532" s="100">
        <f t="shared" si="133"/>
        <v>0</v>
      </c>
      <c r="J1532" s="100">
        <f t="shared" si="134"/>
        <v>30000</v>
      </c>
      <c r="K1532" s="125" t="str">
        <f t="shared" si="135"/>
        <v>ATRASADO</v>
      </c>
    </row>
    <row r="1533" spans="2:11" s="60" customFormat="1">
      <c r="B1533" s="8">
        <v>40351</v>
      </c>
      <c r="C1533" s="18" t="s">
        <v>353</v>
      </c>
      <c r="D1533" s="10" t="s">
        <v>344</v>
      </c>
      <c r="E1533" s="16" t="s">
        <v>102</v>
      </c>
      <c r="F1533" s="57">
        <v>2221</v>
      </c>
      <c r="G1533" s="29">
        <v>30000</v>
      </c>
      <c r="H1533" s="8">
        <v>40351</v>
      </c>
      <c r="I1533" s="100">
        <f t="shared" si="133"/>
        <v>0</v>
      </c>
      <c r="J1533" s="100">
        <f t="shared" si="134"/>
        <v>30000</v>
      </c>
      <c r="K1533" s="125" t="str">
        <f t="shared" si="135"/>
        <v>ATRASADO</v>
      </c>
    </row>
    <row r="1534" spans="2:11">
      <c r="B1534" s="8">
        <v>40394</v>
      </c>
      <c r="C1534" s="18" t="s">
        <v>354</v>
      </c>
      <c r="D1534" s="10" t="s">
        <v>344</v>
      </c>
      <c r="E1534" s="16" t="s">
        <v>102</v>
      </c>
      <c r="F1534" s="57">
        <v>2221</v>
      </c>
      <c r="G1534" s="29">
        <v>30000</v>
      </c>
      <c r="H1534" s="8">
        <v>40394</v>
      </c>
      <c r="I1534" s="100">
        <f t="shared" si="133"/>
        <v>0</v>
      </c>
      <c r="J1534" s="100">
        <f t="shared" si="134"/>
        <v>30000</v>
      </c>
      <c r="K1534" s="125" t="str">
        <f t="shared" si="135"/>
        <v>ATRASADO</v>
      </c>
    </row>
    <row r="1535" spans="2:11" s="81" customFormat="1">
      <c r="B1535" s="8"/>
      <c r="C1535" s="18"/>
      <c r="D1535" s="10"/>
      <c r="E1535" s="16"/>
      <c r="F1535" s="57"/>
      <c r="G1535" s="29"/>
      <c r="H1535" s="8"/>
      <c r="I1535" s="100" t="str">
        <f t="shared" si="133"/>
        <v/>
      </c>
      <c r="J1535" s="100" t="str">
        <f t="shared" si="134"/>
        <v/>
      </c>
      <c r="K1535" s="125"/>
    </row>
    <row r="1536" spans="2:11">
      <c r="B1536" s="8">
        <v>40234</v>
      </c>
      <c r="C1536" s="18" t="s">
        <v>355</v>
      </c>
      <c r="D1536" s="10" t="s">
        <v>356</v>
      </c>
      <c r="E1536" s="16" t="s">
        <v>102</v>
      </c>
      <c r="F1536" s="57">
        <v>2221</v>
      </c>
      <c r="G1536" s="29">
        <v>25000</v>
      </c>
      <c r="H1536" s="8">
        <v>40234</v>
      </c>
      <c r="I1536" s="100">
        <f t="shared" si="133"/>
        <v>0</v>
      </c>
      <c r="J1536" s="100">
        <f t="shared" si="134"/>
        <v>25000</v>
      </c>
      <c r="K1536" s="125" t="str">
        <f t="shared" ref="K1536:K1541" si="136">IF(J1536&gt;0,"ATRASADO","")</f>
        <v>ATRASADO</v>
      </c>
    </row>
    <row r="1537" spans="2:11">
      <c r="B1537" s="8">
        <v>40234</v>
      </c>
      <c r="C1537" s="18" t="s">
        <v>357</v>
      </c>
      <c r="D1537" s="10" t="s">
        <v>356</v>
      </c>
      <c r="E1537" s="16" t="s">
        <v>102</v>
      </c>
      <c r="F1537" s="57">
        <v>2221</v>
      </c>
      <c r="G1537" s="29">
        <v>25000</v>
      </c>
      <c r="H1537" s="8">
        <v>40234</v>
      </c>
      <c r="I1537" s="100">
        <f t="shared" si="133"/>
        <v>0</v>
      </c>
      <c r="J1537" s="100">
        <f t="shared" si="134"/>
        <v>25000</v>
      </c>
      <c r="K1537" s="125" t="str">
        <f t="shared" si="136"/>
        <v>ATRASADO</v>
      </c>
    </row>
    <row r="1538" spans="2:11">
      <c r="B1538" s="8">
        <v>40284</v>
      </c>
      <c r="C1538" s="18" t="s">
        <v>550</v>
      </c>
      <c r="D1538" s="10" t="s">
        <v>356</v>
      </c>
      <c r="E1538" s="16" t="s">
        <v>102</v>
      </c>
      <c r="F1538" s="57">
        <v>2221</v>
      </c>
      <c r="G1538" s="29">
        <v>25000</v>
      </c>
      <c r="H1538" s="8">
        <v>40284</v>
      </c>
      <c r="I1538" s="100">
        <f t="shared" si="133"/>
        <v>0</v>
      </c>
      <c r="J1538" s="100">
        <f t="shared" si="134"/>
        <v>25000</v>
      </c>
      <c r="K1538" s="125" t="str">
        <f t="shared" si="136"/>
        <v>ATRASADO</v>
      </c>
    </row>
    <row r="1539" spans="2:11">
      <c r="B1539" s="8">
        <v>40318</v>
      </c>
      <c r="C1539" s="18" t="s">
        <v>358</v>
      </c>
      <c r="D1539" s="10" t="s">
        <v>356</v>
      </c>
      <c r="E1539" s="16" t="s">
        <v>102</v>
      </c>
      <c r="F1539" s="57">
        <v>2221</v>
      </c>
      <c r="G1539" s="29">
        <v>25000</v>
      </c>
      <c r="H1539" s="8">
        <v>40318</v>
      </c>
      <c r="I1539" s="100">
        <f t="shared" si="133"/>
        <v>0</v>
      </c>
      <c r="J1539" s="100">
        <f t="shared" si="134"/>
        <v>25000</v>
      </c>
      <c r="K1539" s="125" t="str">
        <f t="shared" si="136"/>
        <v>ATRASADO</v>
      </c>
    </row>
    <row r="1540" spans="2:11">
      <c r="B1540" s="8">
        <v>40351</v>
      </c>
      <c r="C1540" s="18" t="s">
        <v>359</v>
      </c>
      <c r="D1540" s="10" t="s">
        <v>356</v>
      </c>
      <c r="E1540" s="16" t="s">
        <v>102</v>
      </c>
      <c r="F1540" s="57">
        <v>2221</v>
      </c>
      <c r="G1540" s="29">
        <v>25000</v>
      </c>
      <c r="H1540" s="8">
        <v>40351</v>
      </c>
      <c r="I1540" s="100">
        <f t="shared" si="133"/>
        <v>0</v>
      </c>
      <c r="J1540" s="100">
        <f t="shared" si="134"/>
        <v>25000</v>
      </c>
      <c r="K1540" s="125" t="str">
        <f t="shared" si="136"/>
        <v>ATRASADO</v>
      </c>
    </row>
    <row r="1541" spans="2:11">
      <c r="B1541" s="8">
        <v>40378</v>
      </c>
      <c r="C1541" s="18" t="s">
        <v>360</v>
      </c>
      <c r="D1541" s="10" t="s">
        <v>356</v>
      </c>
      <c r="E1541" s="16" t="s">
        <v>102</v>
      </c>
      <c r="F1541" s="57">
        <v>2221</v>
      </c>
      <c r="G1541" s="29">
        <v>25000</v>
      </c>
      <c r="H1541" s="8">
        <v>40378</v>
      </c>
      <c r="I1541" s="100">
        <f t="shared" si="133"/>
        <v>0</v>
      </c>
      <c r="J1541" s="100">
        <f t="shared" si="134"/>
        <v>25000</v>
      </c>
      <c r="K1541" s="125" t="str">
        <f t="shared" si="136"/>
        <v>ATRASADO</v>
      </c>
    </row>
    <row r="1542" spans="2:11" s="81" customFormat="1">
      <c r="B1542" s="8"/>
      <c r="C1542" s="18"/>
      <c r="D1542" s="10"/>
      <c r="E1542" s="16"/>
      <c r="F1542" s="57"/>
      <c r="G1542" s="29"/>
      <c r="H1542" s="8"/>
      <c r="I1542" s="100" t="str">
        <f t="shared" si="133"/>
        <v/>
      </c>
      <c r="J1542" s="100" t="str">
        <f t="shared" si="134"/>
        <v/>
      </c>
      <c r="K1542" s="125"/>
    </row>
    <row r="1543" spans="2:11">
      <c r="B1543" s="33">
        <v>40731</v>
      </c>
      <c r="C1543" s="32" t="s">
        <v>415</v>
      </c>
      <c r="D1543" s="10" t="s">
        <v>416</v>
      </c>
      <c r="E1543" s="16" t="s">
        <v>455</v>
      </c>
      <c r="F1543" s="57">
        <v>2332</v>
      </c>
      <c r="G1543" s="29">
        <v>70523.820000000007</v>
      </c>
      <c r="H1543" s="33">
        <v>40731</v>
      </c>
      <c r="I1543" s="100">
        <f t="shared" si="133"/>
        <v>0</v>
      </c>
      <c r="J1543" s="100">
        <f t="shared" si="134"/>
        <v>70523.820000000007</v>
      </c>
      <c r="K1543" s="125" t="str">
        <f>IF(J1543&gt;0,"ATRASADO","")</f>
        <v>ATRASADO</v>
      </c>
    </row>
    <row r="1544" spans="2:11" s="81" customFormat="1">
      <c r="B1544" s="33"/>
      <c r="C1544" s="32"/>
      <c r="D1544" s="10"/>
      <c r="E1544" s="16"/>
      <c r="F1544" s="57"/>
      <c r="G1544" s="29"/>
      <c r="H1544" s="33"/>
      <c r="I1544" s="100" t="str">
        <f t="shared" si="133"/>
        <v/>
      </c>
      <c r="J1544" s="100" t="str">
        <f t="shared" si="134"/>
        <v/>
      </c>
      <c r="K1544" s="125"/>
    </row>
    <row r="1545" spans="2:11">
      <c r="B1545" s="7">
        <v>40259</v>
      </c>
      <c r="C1545" s="46">
        <v>15000000024</v>
      </c>
      <c r="D1545" s="10" t="s">
        <v>483</v>
      </c>
      <c r="E1545" s="16" t="s">
        <v>451</v>
      </c>
      <c r="F1545" s="57">
        <v>2311</v>
      </c>
      <c r="G1545" s="29">
        <v>552686.92000000004</v>
      </c>
      <c r="H1545" s="7">
        <v>40259</v>
      </c>
      <c r="I1545" s="100">
        <f t="shared" si="133"/>
        <v>0</v>
      </c>
      <c r="J1545" s="100">
        <f t="shared" si="134"/>
        <v>552686.92000000004</v>
      </c>
      <c r="K1545" s="125" t="str">
        <f>IF(J1545&gt;0,"ATRASADO","")</f>
        <v>ATRASADO</v>
      </c>
    </row>
    <row r="1546" spans="2:11">
      <c r="B1546" s="7">
        <v>40040</v>
      </c>
      <c r="C1546" s="46">
        <v>15000000033</v>
      </c>
      <c r="D1546" s="10" t="s">
        <v>483</v>
      </c>
      <c r="E1546" s="16" t="s">
        <v>451</v>
      </c>
      <c r="F1546" s="57">
        <v>2311</v>
      </c>
      <c r="G1546" s="29">
        <v>78216.25</v>
      </c>
      <c r="H1546" s="7">
        <v>40040</v>
      </c>
      <c r="I1546" s="100">
        <f t="shared" si="133"/>
        <v>0</v>
      </c>
      <c r="J1546" s="100">
        <f t="shared" si="134"/>
        <v>78216.25</v>
      </c>
      <c r="K1546" s="125" t="str">
        <f>IF(J1546&gt;0,"ATRASADO","")</f>
        <v>ATRASADO</v>
      </c>
    </row>
    <row r="1547" spans="2:11">
      <c r="B1547" s="7">
        <v>40040</v>
      </c>
      <c r="C1547" s="46">
        <v>15000000034</v>
      </c>
      <c r="D1547" s="10" t="s">
        <v>483</v>
      </c>
      <c r="E1547" s="16" t="s">
        <v>451</v>
      </c>
      <c r="F1547" s="57">
        <v>2311</v>
      </c>
      <c r="G1547" s="29">
        <v>4755.21</v>
      </c>
      <c r="H1547" s="7">
        <v>40040</v>
      </c>
      <c r="I1547" s="100">
        <f t="shared" si="133"/>
        <v>0</v>
      </c>
      <c r="J1547" s="100">
        <f t="shared" si="134"/>
        <v>4755.21</v>
      </c>
      <c r="K1547" s="125" t="str">
        <f>IF(J1547&gt;0,"ATRASADO","")</f>
        <v>ATRASADO</v>
      </c>
    </row>
    <row r="1548" spans="2:11" s="60" customFormat="1">
      <c r="B1548" s="7">
        <v>40274</v>
      </c>
      <c r="C1548" s="46">
        <v>15000000072</v>
      </c>
      <c r="D1548" s="10" t="s">
        <v>483</v>
      </c>
      <c r="E1548" s="16" t="s">
        <v>451</v>
      </c>
      <c r="F1548" s="57">
        <v>2311</v>
      </c>
      <c r="G1548" s="29">
        <v>137338.76999999999</v>
      </c>
      <c r="H1548" s="7">
        <v>40274</v>
      </c>
      <c r="I1548" s="100">
        <f t="shared" si="133"/>
        <v>0</v>
      </c>
      <c r="J1548" s="100">
        <f t="shared" si="134"/>
        <v>137338.76999999999</v>
      </c>
      <c r="K1548" s="125" t="str">
        <f>IF(J1548&gt;0,"ATRASADO","")</f>
        <v>ATRASADO</v>
      </c>
    </row>
    <row r="1549" spans="2:11" s="123" customFormat="1">
      <c r="B1549" s="7"/>
      <c r="C1549" s="32"/>
      <c r="D1549" s="10"/>
      <c r="E1549" s="16"/>
      <c r="F1549" s="57"/>
      <c r="G1549" s="80"/>
      <c r="H1549" s="7"/>
      <c r="I1549" s="100" t="str">
        <f t="shared" si="133"/>
        <v/>
      </c>
      <c r="J1549" s="100" t="str">
        <f t="shared" si="134"/>
        <v/>
      </c>
      <c r="K1549" s="125"/>
    </row>
    <row r="1550" spans="2:11" s="60" customFormat="1">
      <c r="B1550" s="33">
        <v>40755</v>
      </c>
      <c r="C1550" s="35" t="s">
        <v>251</v>
      </c>
      <c r="D1550" s="10" t="s">
        <v>252</v>
      </c>
      <c r="E1550" s="16" t="s">
        <v>28</v>
      </c>
      <c r="F1550" s="57">
        <v>2254</v>
      </c>
      <c r="G1550" s="29">
        <v>90000</v>
      </c>
      <c r="H1550" s="33">
        <v>40755</v>
      </c>
      <c r="I1550" s="100">
        <f t="shared" si="133"/>
        <v>0</v>
      </c>
      <c r="J1550" s="100">
        <f t="shared" si="134"/>
        <v>90000</v>
      </c>
      <c r="K1550" s="125" t="str">
        <f t="shared" ref="K1550:K1559" si="137">IF(J1550&gt;0,"ATRASADO","")</f>
        <v>ATRASADO</v>
      </c>
    </row>
    <row r="1551" spans="2:11" s="60" customFormat="1">
      <c r="B1551" s="33">
        <v>40786</v>
      </c>
      <c r="C1551" s="35" t="s">
        <v>253</v>
      </c>
      <c r="D1551" s="10" t="s">
        <v>252</v>
      </c>
      <c r="E1551" s="16" t="s">
        <v>28</v>
      </c>
      <c r="F1551" s="57">
        <v>2254</v>
      </c>
      <c r="G1551" s="29">
        <v>90000</v>
      </c>
      <c r="H1551" s="33">
        <v>40786</v>
      </c>
      <c r="I1551" s="100">
        <f t="shared" si="133"/>
        <v>0</v>
      </c>
      <c r="J1551" s="100">
        <f t="shared" si="134"/>
        <v>90000</v>
      </c>
      <c r="K1551" s="125" t="str">
        <f t="shared" si="137"/>
        <v>ATRASADO</v>
      </c>
    </row>
    <row r="1552" spans="2:11">
      <c r="B1552" s="33">
        <v>40816</v>
      </c>
      <c r="C1552" s="35" t="s">
        <v>254</v>
      </c>
      <c r="D1552" s="10" t="s">
        <v>252</v>
      </c>
      <c r="E1552" s="16" t="s">
        <v>28</v>
      </c>
      <c r="F1552" s="57">
        <v>2254</v>
      </c>
      <c r="G1552" s="29">
        <v>90000</v>
      </c>
      <c r="H1552" s="33">
        <v>40816</v>
      </c>
      <c r="I1552" s="100">
        <f t="shared" si="133"/>
        <v>0</v>
      </c>
      <c r="J1552" s="100">
        <f t="shared" si="134"/>
        <v>90000</v>
      </c>
      <c r="K1552" s="125" t="str">
        <f t="shared" si="137"/>
        <v>ATRASADO</v>
      </c>
    </row>
    <row r="1553" spans="2:11">
      <c r="B1553" s="33">
        <v>40847</v>
      </c>
      <c r="C1553" s="35" t="s">
        <v>255</v>
      </c>
      <c r="D1553" s="10" t="s">
        <v>252</v>
      </c>
      <c r="E1553" s="16" t="s">
        <v>28</v>
      </c>
      <c r="F1553" s="57">
        <v>2254</v>
      </c>
      <c r="G1553" s="29">
        <v>90000</v>
      </c>
      <c r="H1553" s="33">
        <v>40847</v>
      </c>
      <c r="I1553" s="100">
        <f t="shared" si="133"/>
        <v>0</v>
      </c>
      <c r="J1553" s="100">
        <f t="shared" si="134"/>
        <v>90000</v>
      </c>
      <c r="K1553" s="125" t="str">
        <f t="shared" si="137"/>
        <v>ATRASADO</v>
      </c>
    </row>
    <row r="1554" spans="2:11">
      <c r="B1554" s="33">
        <v>40877</v>
      </c>
      <c r="C1554" s="35" t="s">
        <v>256</v>
      </c>
      <c r="D1554" s="10" t="s">
        <v>252</v>
      </c>
      <c r="E1554" s="16" t="s">
        <v>28</v>
      </c>
      <c r="F1554" s="57">
        <v>2254</v>
      </c>
      <c r="G1554" s="29">
        <v>90000</v>
      </c>
      <c r="H1554" s="33">
        <v>40877</v>
      </c>
      <c r="I1554" s="100">
        <f t="shared" si="133"/>
        <v>0</v>
      </c>
      <c r="J1554" s="100">
        <f t="shared" si="134"/>
        <v>90000</v>
      </c>
      <c r="K1554" s="125" t="str">
        <f t="shared" si="137"/>
        <v>ATRASADO</v>
      </c>
    </row>
    <row r="1555" spans="2:11">
      <c r="B1555" s="33">
        <v>40908</v>
      </c>
      <c r="C1555" s="35" t="s">
        <v>257</v>
      </c>
      <c r="D1555" s="10" t="s">
        <v>252</v>
      </c>
      <c r="E1555" s="16" t="s">
        <v>28</v>
      </c>
      <c r="F1555" s="57">
        <v>2254</v>
      </c>
      <c r="G1555" s="29">
        <v>90000</v>
      </c>
      <c r="H1555" s="33">
        <v>40908</v>
      </c>
      <c r="I1555" s="100">
        <f t="shared" si="133"/>
        <v>0</v>
      </c>
      <c r="J1555" s="100">
        <f t="shared" si="134"/>
        <v>90000</v>
      </c>
      <c r="K1555" s="125" t="str">
        <f t="shared" si="137"/>
        <v>ATRASADO</v>
      </c>
    </row>
    <row r="1556" spans="2:11">
      <c r="B1556" s="17">
        <v>41059</v>
      </c>
      <c r="C1556" s="9" t="s">
        <v>258</v>
      </c>
      <c r="D1556" s="10" t="s">
        <v>252</v>
      </c>
      <c r="E1556" s="16" t="s">
        <v>28</v>
      </c>
      <c r="F1556" s="57">
        <v>2254</v>
      </c>
      <c r="G1556" s="29">
        <v>90000</v>
      </c>
      <c r="H1556" s="33">
        <v>41059</v>
      </c>
      <c r="I1556" s="100">
        <f t="shared" si="133"/>
        <v>0</v>
      </c>
      <c r="J1556" s="100">
        <f t="shared" si="134"/>
        <v>90000</v>
      </c>
      <c r="K1556" s="125" t="str">
        <f t="shared" si="137"/>
        <v>ATRASADO</v>
      </c>
    </row>
    <row r="1557" spans="2:11">
      <c r="B1557" s="17">
        <v>41059</v>
      </c>
      <c r="C1557" s="9" t="s">
        <v>259</v>
      </c>
      <c r="D1557" s="10" t="s">
        <v>252</v>
      </c>
      <c r="E1557" s="16" t="s">
        <v>28</v>
      </c>
      <c r="F1557" s="57">
        <v>2254</v>
      </c>
      <c r="G1557" s="29">
        <v>90000</v>
      </c>
      <c r="H1557" s="33">
        <v>41059</v>
      </c>
      <c r="I1557" s="100">
        <f t="shared" si="133"/>
        <v>0</v>
      </c>
      <c r="J1557" s="100">
        <f t="shared" si="134"/>
        <v>90000</v>
      </c>
      <c r="K1557" s="125" t="str">
        <f t="shared" si="137"/>
        <v>ATRASADO</v>
      </c>
    </row>
    <row r="1558" spans="2:11">
      <c r="B1558" s="17">
        <v>41090</v>
      </c>
      <c r="C1558" s="9" t="s">
        <v>260</v>
      </c>
      <c r="D1558" s="10" t="s">
        <v>252</v>
      </c>
      <c r="E1558" s="16" t="s">
        <v>28</v>
      </c>
      <c r="F1558" s="57">
        <v>2254</v>
      </c>
      <c r="G1558" s="29">
        <v>90000</v>
      </c>
      <c r="H1558" s="33">
        <v>41090</v>
      </c>
      <c r="I1558" s="100">
        <f t="shared" si="133"/>
        <v>0</v>
      </c>
      <c r="J1558" s="100">
        <f t="shared" si="134"/>
        <v>90000</v>
      </c>
      <c r="K1558" s="125" t="str">
        <f t="shared" si="137"/>
        <v>ATRASADO</v>
      </c>
    </row>
    <row r="1559" spans="2:11" s="60" customFormat="1">
      <c r="B1559" s="8">
        <v>41121</v>
      </c>
      <c r="C1559" s="9" t="s">
        <v>261</v>
      </c>
      <c r="D1559" s="10" t="s">
        <v>252</v>
      </c>
      <c r="E1559" s="16" t="s">
        <v>28</v>
      </c>
      <c r="F1559" s="57">
        <v>2254</v>
      </c>
      <c r="G1559" s="29">
        <v>90000</v>
      </c>
      <c r="H1559" s="33">
        <v>41121</v>
      </c>
      <c r="I1559" s="100">
        <f t="shared" si="133"/>
        <v>0</v>
      </c>
      <c r="J1559" s="100">
        <f t="shared" si="134"/>
        <v>90000</v>
      </c>
      <c r="K1559" s="125" t="str">
        <f t="shared" si="137"/>
        <v>ATRASADO</v>
      </c>
    </row>
    <row r="1560" spans="2:11" s="127" customFormat="1">
      <c r="B1560" s="8"/>
      <c r="C1560" s="9"/>
      <c r="D1560" s="10"/>
      <c r="E1560" s="16"/>
      <c r="F1560" s="57"/>
      <c r="G1560" s="29"/>
      <c r="H1560" s="33"/>
      <c r="I1560" s="100"/>
      <c r="J1560" s="100"/>
      <c r="K1560" s="125"/>
    </row>
    <row r="1561" spans="2:11" s="60" customFormat="1">
      <c r="B1561" s="33">
        <v>40389</v>
      </c>
      <c r="C1561" s="32" t="s">
        <v>418</v>
      </c>
      <c r="D1561" s="10" t="s">
        <v>419</v>
      </c>
      <c r="E1561" s="16" t="s">
        <v>420</v>
      </c>
      <c r="F1561" s="57">
        <v>2272</v>
      </c>
      <c r="G1561" s="29">
        <f>528000-488000</f>
        <v>40000</v>
      </c>
      <c r="H1561" s="33">
        <v>40389</v>
      </c>
      <c r="I1561" s="100">
        <f>IF(G1561&gt;0,0,"")</f>
        <v>0</v>
      </c>
      <c r="J1561" s="100">
        <f>IF(I1561=0,G1561,"")</f>
        <v>40000</v>
      </c>
      <c r="K1561" s="125" t="str">
        <f>IF(J1561&gt;0,"ATRASADO","")</f>
        <v>ATRASADO</v>
      </c>
    </row>
    <row r="1562" spans="2:11" s="134" customFormat="1">
      <c r="B1562" s="33"/>
      <c r="C1562" s="32"/>
      <c r="D1562" s="10"/>
      <c r="E1562" s="16"/>
      <c r="F1562" s="57"/>
      <c r="G1562" s="29"/>
      <c r="H1562" s="33"/>
      <c r="I1562" s="100"/>
      <c r="J1562" s="100"/>
      <c r="K1562" s="125"/>
    </row>
    <row r="1563" spans="2:11" s="142" customFormat="1">
      <c r="B1563" s="33">
        <v>44896</v>
      </c>
      <c r="C1563" s="32" t="s">
        <v>1004</v>
      </c>
      <c r="D1563" s="10" t="s">
        <v>838</v>
      </c>
      <c r="E1563" s="16" t="s">
        <v>102</v>
      </c>
      <c r="F1563" s="57">
        <v>2221</v>
      </c>
      <c r="G1563" s="29">
        <v>35400</v>
      </c>
      <c r="H1563" s="33">
        <v>44896</v>
      </c>
      <c r="I1563" s="100">
        <f>IF(G1563&gt;0,0,"")</f>
        <v>0</v>
      </c>
      <c r="J1563" s="100">
        <f>IF(I1563=0,G1563,"")</f>
        <v>35400</v>
      </c>
      <c r="K1563" s="125" t="str">
        <f>IF(J1563&gt;0,"ATRASADO","")</f>
        <v>ATRASADO</v>
      </c>
    </row>
    <row r="1564" spans="2:11" s="142" customFormat="1">
      <c r="B1564" s="33">
        <v>44896</v>
      </c>
      <c r="C1564" s="32" t="s">
        <v>1005</v>
      </c>
      <c r="D1564" s="10" t="s">
        <v>838</v>
      </c>
      <c r="E1564" s="16" t="s">
        <v>102</v>
      </c>
      <c r="F1564" s="57">
        <v>2221</v>
      </c>
      <c r="G1564" s="29">
        <v>35400</v>
      </c>
      <c r="H1564" s="33">
        <v>44896</v>
      </c>
      <c r="I1564" s="100">
        <f>IF(G1564&gt;0,0,"")</f>
        <v>0</v>
      </c>
      <c r="J1564" s="100">
        <f>IF(I1564=0,G1564,"")</f>
        <v>35400</v>
      </c>
      <c r="K1564" s="125" t="str">
        <f>IF(J1564&gt;0,"ATRASADO","")</f>
        <v>ATRASADO</v>
      </c>
    </row>
    <row r="1565" spans="2:11" s="169" customFormat="1">
      <c r="B1565" s="33">
        <v>44958</v>
      </c>
      <c r="C1565" s="32" t="s">
        <v>1245</v>
      </c>
      <c r="D1565" s="10" t="s">
        <v>838</v>
      </c>
      <c r="E1565" s="16" t="s">
        <v>102</v>
      </c>
      <c r="F1565" s="57">
        <v>2221</v>
      </c>
      <c r="G1565" s="29">
        <v>35400</v>
      </c>
      <c r="H1565" s="33">
        <v>44958</v>
      </c>
      <c r="I1565" s="100">
        <f>IF(G1565&gt;0,0,"")</f>
        <v>0</v>
      </c>
      <c r="J1565" s="100">
        <f>IF(I1565=0,G1565,"")</f>
        <v>35400</v>
      </c>
      <c r="K1565" s="125" t="str">
        <f>IF(J1565&gt;0,"ATRASADO","")</f>
        <v>ATRASADO</v>
      </c>
    </row>
    <row r="1566" spans="2:11" s="127" customFormat="1">
      <c r="B1566" s="33"/>
      <c r="C1566" s="32"/>
      <c r="D1566" s="10"/>
      <c r="E1566" s="16"/>
      <c r="F1566" s="57"/>
      <c r="G1566" s="29"/>
      <c r="H1566" s="33"/>
      <c r="I1566" s="100"/>
      <c r="J1566" s="100"/>
      <c r="K1566" s="125"/>
    </row>
    <row r="1567" spans="2:11">
      <c r="B1567" s="7">
        <v>40919</v>
      </c>
      <c r="C1567" s="9" t="s">
        <v>263</v>
      </c>
      <c r="D1567" s="10" t="s">
        <v>264</v>
      </c>
      <c r="E1567" s="16" t="s">
        <v>102</v>
      </c>
      <c r="F1567" s="57">
        <v>2221</v>
      </c>
      <c r="G1567" s="29">
        <v>35500</v>
      </c>
      <c r="H1567" s="24">
        <v>40919</v>
      </c>
      <c r="I1567" s="100">
        <f t="shared" ref="I1567:I1574" si="138">IF(G1567&gt;0,0,"")</f>
        <v>0</v>
      </c>
      <c r="J1567" s="100">
        <f t="shared" ref="J1567:J1574" si="139">IF(I1567=0,G1567,"")</f>
        <v>35500</v>
      </c>
      <c r="K1567" s="125" t="str">
        <f>IF(J1567&gt;0,"ATRASADO","")</f>
        <v>ATRASADO</v>
      </c>
    </row>
    <row r="1568" spans="2:11" s="81" customFormat="1">
      <c r="B1568" s="7"/>
      <c r="C1568" s="9"/>
      <c r="D1568" s="10"/>
      <c r="E1568" s="16"/>
      <c r="F1568" s="57"/>
      <c r="G1568" s="29"/>
      <c r="H1568" s="24"/>
      <c r="I1568" s="100" t="str">
        <f t="shared" si="138"/>
        <v/>
      </c>
      <c r="J1568" s="100" t="str">
        <f t="shared" si="139"/>
        <v/>
      </c>
      <c r="K1568" s="125"/>
    </row>
    <row r="1569" spans="2:11" s="60" customFormat="1">
      <c r="B1569" s="8">
        <v>40148</v>
      </c>
      <c r="C1569" s="18" t="s">
        <v>361</v>
      </c>
      <c r="D1569" s="10" t="s">
        <v>362</v>
      </c>
      <c r="E1569" s="16" t="s">
        <v>102</v>
      </c>
      <c r="F1569" s="57">
        <v>2221</v>
      </c>
      <c r="G1569" s="29">
        <v>50000</v>
      </c>
      <c r="H1569" s="8">
        <v>40148</v>
      </c>
      <c r="I1569" s="100">
        <f t="shared" si="138"/>
        <v>0</v>
      </c>
      <c r="J1569" s="100">
        <f t="shared" si="139"/>
        <v>50000</v>
      </c>
      <c r="K1569" s="125" t="str">
        <f t="shared" ref="K1569:K1574" si="140">IF(J1569&gt;0,"ATRASADO","")</f>
        <v>ATRASADO</v>
      </c>
    </row>
    <row r="1570" spans="2:11" s="60" customFormat="1">
      <c r="B1570" s="8">
        <v>40329</v>
      </c>
      <c r="C1570" s="18" t="s">
        <v>363</v>
      </c>
      <c r="D1570" s="10" t="s">
        <v>362</v>
      </c>
      <c r="E1570" s="16" t="s">
        <v>102</v>
      </c>
      <c r="F1570" s="57">
        <v>2221</v>
      </c>
      <c r="G1570" s="29">
        <v>50000</v>
      </c>
      <c r="H1570" s="8">
        <v>40329</v>
      </c>
      <c r="I1570" s="100">
        <f t="shared" si="138"/>
        <v>0</v>
      </c>
      <c r="J1570" s="100">
        <f t="shared" si="139"/>
        <v>50000</v>
      </c>
      <c r="K1570" s="125" t="str">
        <f t="shared" si="140"/>
        <v>ATRASADO</v>
      </c>
    </row>
    <row r="1571" spans="2:11" s="60" customFormat="1">
      <c r="B1571" s="8">
        <v>40360</v>
      </c>
      <c r="C1571" s="18" t="s">
        <v>364</v>
      </c>
      <c r="D1571" s="10" t="s">
        <v>362</v>
      </c>
      <c r="E1571" s="16" t="s">
        <v>102</v>
      </c>
      <c r="F1571" s="57">
        <v>2221</v>
      </c>
      <c r="G1571" s="29">
        <v>50000</v>
      </c>
      <c r="H1571" s="8">
        <v>40360</v>
      </c>
      <c r="I1571" s="100">
        <f t="shared" si="138"/>
        <v>0</v>
      </c>
      <c r="J1571" s="100">
        <f t="shared" si="139"/>
        <v>50000</v>
      </c>
      <c r="K1571" s="125" t="str">
        <f t="shared" si="140"/>
        <v>ATRASADO</v>
      </c>
    </row>
    <row r="1572" spans="2:11" s="60" customFormat="1">
      <c r="B1572" s="8">
        <v>40131</v>
      </c>
      <c r="C1572" s="18" t="s">
        <v>365</v>
      </c>
      <c r="D1572" s="10" t="s">
        <v>362</v>
      </c>
      <c r="E1572" s="16" t="s">
        <v>102</v>
      </c>
      <c r="F1572" s="57">
        <v>2221</v>
      </c>
      <c r="G1572" s="29">
        <v>50000</v>
      </c>
      <c r="H1572" s="8">
        <v>40131</v>
      </c>
      <c r="I1572" s="100">
        <f t="shared" si="138"/>
        <v>0</v>
      </c>
      <c r="J1572" s="100">
        <f t="shared" si="139"/>
        <v>50000</v>
      </c>
      <c r="K1572" s="125" t="str">
        <f t="shared" si="140"/>
        <v>ATRASADO</v>
      </c>
    </row>
    <row r="1573" spans="2:11" s="60" customFormat="1">
      <c r="B1573" s="8">
        <v>40422</v>
      </c>
      <c r="C1573" s="18" t="s">
        <v>366</v>
      </c>
      <c r="D1573" s="10" t="s">
        <v>362</v>
      </c>
      <c r="E1573" s="16" t="s">
        <v>102</v>
      </c>
      <c r="F1573" s="57">
        <v>2221</v>
      </c>
      <c r="G1573" s="29">
        <v>50000</v>
      </c>
      <c r="H1573" s="8">
        <v>40422</v>
      </c>
      <c r="I1573" s="100">
        <f t="shared" si="138"/>
        <v>0</v>
      </c>
      <c r="J1573" s="100">
        <f t="shared" si="139"/>
        <v>50000</v>
      </c>
      <c r="K1573" s="125" t="str">
        <f t="shared" si="140"/>
        <v>ATRASADO</v>
      </c>
    </row>
    <row r="1574" spans="2:11" s="60" customFormat="1">
      <c r="B1574" s="8">
        <v>40457</v>
      </c>
      <c r="C1574" s="18" t="s">
        <v>367</v>
      </c>
      <c r="D1574" s="10" t="s">
        <v>362</v>
      </c>
      <c r="E1574" s="16" t="s">
        <v>102</v>
      </c>
      <c r="F1574" s="57">
        <v>2221</v>
      </c>
      <c r="G1574" s="29">
        <v>50000</v>
      </c>
      <c r="H1574" s="8">
        <v>40457</v>
      </c>
      <c r="I1574" s="100">
        <f t="shared" si="138"/>
        <v>0</v>
      </c>
      <c r="J1574" s="100">
        <f t="shared" si="139"/>
        <v>50000</v>
      </c>
      <c r="K1574" s="125" t="str">
        <f t="shared" si="140"/>
        <v>ATRASADO</v>
      </c>
    </row>
    <row r="1575" spans="2:11" ht="15.75" thickBot="1">
      <c r="B1575" s="8"/>
      <c r="C1575" s="38"/>
      <c r="D1575" s="28"/>
      <c r="E1575" s="19"/>
      <c r="F1575" s="57"/>
      <c r="G1575" s="62"/>
      <c r="H1575" s="67"/>
    </row>
    <row r="1577" spans="2:11" ht="16.5" thickBot="1">
      <c r="C1577" s="2"/>
      <c r="D1577" s="55" t="s">
        <v>456</v>
      </c>
      <c r="E1577" s="54"/>
      <c r="F1577" s="47"/>
      <c r="G1577" s="56">
        <f>SUM(G14:G1575)</f>
        <v>1237743490.6399996</v>
      </c>
      <c r="H1577" s="30"/>
      <c r="I1577" s="56">
        <f>SUM(I14:I1575)</f>
        <v>0</v>
      </c>
      <c r="J1577" s="56">
        <f>SUM(J14:J1575)</f>
        <v>1237743490.6399996</v>
      </c>
      <c r="K1577" s="135"/>
    </row>
    <row r="1578" spans="2:11" s="170" customFormat="1" ht="16.5" thickTop="1">
      <c r="B1578" s="101"/>
      <c r="C1578" s="2"/>
      <c r="D1578" s="171"/>
      <c r="E1578" s="54"/>
      <c r="F1578" s="47"/>
      <c r="G1578" s="172"/>
      <c r="H1578" s="30"/>
      <c r="I1578" s="172"/>
      <c r="J1578" s="172"/>
      <c r="K1578" s="140"/>
    </row>
    <row r="1579" spans="2:11" s="170" customFormat="1" ht="15.75">
      <c r="B1579" s="101"/>
      <c r="C1579" s="2"/>
      <c r="D1579" s="171"/>
      <c r="E1579" s="54"/>
      <c r="F1579" s="47"/>
      <c r="G1579" s="172"/>
      <c r="H1579" s="30"/>
      <c r="I1579" s="172"/>
      <c r="J1579" s="172"/>
      <c r="K1579" s="140"/>
    </row>
    <row r="1580" spans="2:11">
      <c r="K1580" s="140"/>
    </row>
    <row r="1581" spans="2:11">
      <c r="G1581" s="61"/>
      <c r="H1581" s="30"/>
    </row>
    <row r="1582" spans="2:11">
      <c r="G1582" s="95"/>
    </row>
    <row r="1584" spans="2:11">
      <c r="B1584" s="174" t="s">
        <v>717</v>
      </c>
      <c r="C1584" s="174"/>
      <c r="D1584" s="174"/>
      <c r="E1584" s="174" t="s">
        <v>754</v>
      </c>
      <c r="F1584" s="174"/>
      <c r="G1584" s="174"/>
      <c r="H1584" s="175" t="s">
        <v>755</v>
      </c>
      <c r="I1584" s="175"/>
      <c r="J1584" s="175"/>
      <c r="K1584" s="175"/>
    </row>
    <row r="1585" spans="2:11">
      <c r="B1585" s="176" t="s">
        <v>718</v>
      </c>
      <c r="C1585" s="176"/>
      <c r="D1585" s="176"/>
      <c r="E1585" s="176" t="s">
        <v>719</v>
      </c>
      <c r="F1585" s="176"/>
      <c r="G1585" s="176"/>
      <c r="H1585" s="177" t="s">
        <v>720</v>
      </c>
      <c r="I1585" s="177"/>
      <c r="J1585" s="177"/>
      <c r="K1585" s="177"/>
    </row>
  </sheetData>
  <mergeCells count="8">
    <mergeCell ref="B9:K9"/>
    <mergeCell ref="B10:K10"/>
    <mergeCell ref="B1584:D1584"/>
    <mergeCell ref="E1584:G1584"/>
    <mergeCell ref="H1584:K1584"/>
    <mergeCell ref="B1585:D1585"/>
    <mergeCell ref="E1585:G1585"/>
    <mergeCell ref="H1585:K1585"/>
  </mergeCells>
  <printOptions horizontalCentered="1"/>
  <pageMargins left="0.2" right="0.2" top="0.5" bottom="0.95" header="0.31496062992126" footer="0.52"/>
  <pageSetup scale="65" orientation="landscape" r:id="rId1"/>
  <headerFooter>
    <oddFooter>&amp;C&amp;P de &amp;N</oddFooter>
  </headerFooter>
  <ignoredErrors>
    <ignoredError sqref="C1284:C128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2023</vt:lpstr>
      <vt:lpstr>'FEBRERO 2023'!Área_de_impresión</vt:lpstr>
      <vt:lpstr>'FEBRERO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2023-03-09T18:40:11Z</cp:lastPrinted>
  <dcterms:created xsi:type="dcterms:W3CDTF">2017-02-16T17:13:46Z</dcterms:created>
  <dcterms:modified xsi:type="dcterms:W3CDTF">2023-03-10T01:33:25Z</dcterms:modified>
</cp:coreProperties>
</file>