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danis\Desktop\"/>
    </mc:Choice>
  </mc:AlternateContent>
  <bookViews>
    <workbookView xWindow="0" yWindow="0" windowWidth="28800" windowHeight="12435"/>
  </bookViews>
  <sheets>
    <sheet name="Presentación" sheetId="1" r:id="rId1"/>
    <sheet name="Introducción" sheetId="22" r:id="rId2"/>
    <sheet name="Seguridad Militar" sheetId="8" r:id="rId3"/>
    <sheet name="Agropecuaria" sheetId="9" r:id="rId4"/>
    <sheet name="Logística" sheetId="10" r:id="rId5"/>
    <sheet name="Comercialización" sheetId="11" r:id="rId6"/>
    <sheet name="Programas" sheetId="12" r:id="rId7"/>
    <sheet name="Dirección Ejecutiva" sheetId="13" r:id="rId8"/>
    <sheet name="Comunicaciones" sheetId="14" r:id="rId9"/>
    <sheet name="Normas y Seguimiento" sheetId="15" r:id="rId10"/>
    <sheet name="Planificación y Desarrollo" sheetId="16" r:id="rId11"/>
    <sheet name="TIC" sheetId="17" r:id="rId12"/>
    <sheet name="Jurídica" sheetId="18" r:id="rId13"/>
    <sheet name="Administrativa Financiera" sheetId="19" r:id="rId14"/>
    <sheet name="Recursos Humanos" sheetId="20" r:id="rId15"/>
    <sheet name="OAI" sheetId="21" r:id="rId16"/>
  </sheets>
  <definedNames>
    <definedName name="_xlnm.Print_Area" localSheetId="13">'Administrativa Financiera'!$A$2:$P$26</definedName>
    <definedName name="_xlnm.Print_Area" localSheetId="3">Agropecuaria!$A$2:$P$36</definedName>
    <definedName name="_xlnm.Print_Area" localSheetId="5">Comercialización!$A$2:$P$22</definedName>
    <definedName name="_xlnm.Print_Area" localSheetId="8">Comunicaciones!$A$2:$P$37</definedName>
    <definedName name="_xlnm.Print_Area" localSheetId="7">'Dirección Ejecutiva'!$A$2:$P$30</definedName>
    <definedName name="_xlnm.Print_Area" localSheetId="1">Introducción!$A$1:$I$46</definedName>
    <definedName name="_xlnm.Print_Area" localSheetId="12">Jurídica!$A$2:$P$22</definedName>
    <definedName name="_xlnm.Print_Area" localSheetId="4">Logística!$A$2:$P$19</definedName>
    <definedName name="_xlnm.Print_Area" localSheetId="9">'Normas y Seguimiento'!$A$2:$P$32</definedName>
    <definedName name="_xlnm.Print_Area" localSheetId="15">OAI!$A$2:$P$44</definedName>
    <definedName name="_xlnm.Print_Area" localSheetId="10">'Planificación y Desarrollo'!$A$2:$P$33</definedName>
    <definedName name="_xlnm.Print_Area" localSheetId="0">Presentación!$A$2:$J$67</definedName>
    <definedName name="_xlnm.Print_Area" localSheetId="6">Programas!$A$2:$P$27</definedName>
    <definedName name="_xlnm.Print_Area" localSheetId="14">'Recursos Humanos'!$A$2:$P$32</definedName>
    <definedName name="_xlnm.Print_Area" localSheetId="2">'Seguridad Militar'!$A$2:$P$20</definedName>
    <definedName name="_xlnm.Print_Area" localSheetId="11">TIC!$A$2:$P$37</definedName>
    <definedName name="_xlnm.Print_Titles" localSheetId="13">'Administrativa Financiera'!$14:$15</definedName>
    <definedName name="_xlnm.Print_Titles" localSheetId="3">Agropecuaria!$14:$15</definedName>
    <definedName name="_xlnm.Print_Titles" localSheetId="8">Comunicaciones!$14:$15</definedName>
    <definedName name="_xlnm.Print_Titles" localSheetId="7">'Dirección Ejecutiva'!$14:$15</definedName>
    <definedName name="_xlnm.Print_Titles" localSheetId="9">'Normas y Seguimiento'!$14:$15</definedName>
    <definedName name="_xlnm.Print_Titles" localSheetId="10">'Planificación y Desarrollo'!$14:$15</definedName>
    <definedName name="_xlnm.Print_Titles" localSheetId="6">Programas!$14:$15</definedName>
    <definedName name="_xlnm.Print_Titles" localSheetId="14">'Recursos Humanos'!$14:$15</definedName>
    <definedName name="_xlnm.Print_Titles" localSheetId="11">TIC!$14:$15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22" l="1"/>
  <c r="J19" i="10" l="1"/>
  <c r="J25" i="12"/>
  <c r="J24" i="12"/>
  <c r="I15" i="8"/>
  <c r="J37" i="17"/>
  <c r="K37" i="17" s="1"/>
  <c r="L37" i="17" s="1"/>
  <c r="J36" i="17"/>
  <c r="K36" i="17" s="1"/>
  <c r="L36" i="17" s="1"/>
  <c r="J37" i="14" l="1"/>
  <c r="K37" i="14" s="1"/>
  <c r="L37" i="14" s="1"/>
  <c r="J36" i="14"/>
  <c r="K36" i="14" s="1"/>
  <c r="L36" i="14" s="1"/>
  <c r="J16" i="11" l="1"/>
  <c r="K16" i="11" s="1"/>
  <c r="L16" i="11" s="1"/>
  <c r="J36" i="9" l="1"/>
  <c r="K36" i="9" s="1"/>
  <c r="L36" i="9" s="1"/>
  <c r="J20" i="21" l="1"/>
  <c r="K20" i="21" s="1"/>
  <c r="L20" i="21" s="1"/>
  <c r="J19" i="21"/>
  <c r="K19" i="21" s="1"/>
  <c r="L19" i="21" s="1"/>
  <c r="J18" i="21"/>
  <c r="K18" i="21" s="1"/>
  <c r="L18" i="21" s="1"/>
  <c r="J17" i="21"/>
  <c r="K17" i="21" s="1"/>
  <c r="L17" i="21" s="1"/>
  <c r="J16" i="21"/>
  <c r="K16" i="21" s="1"/>
  <c r="L16" i="21" s="1"/>
  <c r="I15" i="21"/>
  <c r="H15" i="21"/>
  <c r="G15" i="21"/>
  <c r="G14" i="21"/>
  <c r="A8" i="21"/>
  <c r="J32" i="20"/>
  <c r="K32" i="20" s="1"/>
  <c r="L32" i="20" s="1"/>
  <c r="J31" i="20"/>
  <c r="K31" i="20" s="1"/>
  <c r="L31" i="20" s="1"/>
  <c r="J30" i="20"/>
  <c r="K30" i="20" s="1"/>
  <c r="L30" i="20" s="1"/>
  <c r="J29" i="20"/>
  <c r="K29" i="20" s="1"/>
  <c r="L29" i="20" s="1"/>
  <c r="J28" i="20"/>
  <c r="K28" i="20" s="1"/>
  <c r="L28" i="20" s="1"/>
  <c r="J27" i="20"/>
  <c r="K27" i="20" s="1"/>
  <c r="L27" i="20" s="1"/>
  <c r="J26" i="20"/>
  <c r="K26" i="20" s="1"/>
  <c r="L26" i="20" s="1"/>
  <c r="J25" i="20"/>
  <c r="K25" i="20" s="1"/>
  <c r="L25" i="20" s="1"/>
  <c r="J24" i="20"/>
  <c r="K24" i="20" s="1"/>
  <c r="L24" i="20" s="1"/>
  <c r="J23" i="20"/>
  <c r="K23" i="20" s="1"/>
  <c r="L23" i="20" s="1"/>
  <c r="J22" i="20"/>
  <c r="K22" i="20" s="1"/>
  <c r="L22" i="20" s="1"/>
  <c r="J21" i="20"/>
  <c r="K21" i="20" s="1"/>
  <c r="L21" i="20" s="1"/>
  <c r="J20" i="20"/>
  <c r="K20" i="20" s="1"/>
  <c r="L20" i="20" s="1"/>
  <c r="J19" i="20"/>
  <c r="K19" i="20" s="1"/>
  <c r="L19" i="20" s="1"/>
  <c r="J18" i="20"/>
  <c r="K18" i="20" s="1"/>
  <c r="L18" i="20" s="1"/>
  <c r="J17" i="20"/>
  <c r="K17" i="20" s="1"/>
  <c r="L17" i="20" s="1"/>
  <c r="J16" i="20"/>
  <c r="K16" i="20" s="1"/>
  <c r="L16" i="20" s="1"/>
  <c r="I15" i="20"/>
  <c r="H15" i="20"/>
  <c r="G15" i="20"/>
  <c r="G14" i="20"/>
  <c r="A8" i="20"/>
  <c r="J26" i="19"/>
  <c r="K26" i="19" s="1"/>
  <c r="L26" i="19" s="1"/>
  <c r="J25" i="19"/>
  <c r="K25" i="19" s="1"/>
  <c r="L25" i="19" s="1"/>
  <c r="J24" i="19"/>
  <c r="K24" i="19" s="1"/>
  <c r="L24" i="19" s="1"/>
  <c r="J23" i="19"/>
  <c r="K23" i="19" s="1"/>
  <c r="L23" i="19" s="1"/>
  <c r="J22" i="19"/>
  <c r="K22" i="19" s="1"/>
  <c r="L22" i="19" s="1"/>
  <c r="J21" i="19"/>
  <c r="K21" i="19" s="1"/>
  <c r="L21" i="19" s="1"/>
  <c r="J20" i="19"/>
  <c r="K20" i="19" s="1"/>
  <c r="L20" i="19" s="1"/>
  <c r="J19" i="19"/>
  <c r="K19" i="19" s="1"/>
  <c r="L19" i="19" s="1"/>
  <c r="J18" i="19"/>
  <c r="K18" i="19" s="1"/>
  <c r="L18" i="19" s="1"/>
  <c r="J17" i="19"/>
  <c r="K17" i="19" s="1"/>
  <c r="L17" i="19" s="1"/>
  <c r="J16" i="19"/>
  <c r="K16" i="19" s="1"/>
  <c r="L16" i="19" s="1"/>
  <c r="I15" i="19"/>
  <c r="H15" i="19"/>
  <c r="G15" i="19"/>
  <c r="G14" i="19"/>
  <c r="A8" i="19"/>
  <c r="J22" i="18"/>
  <c r="K22" i="18" s="1"/>
  <c r="L22" i="18" s="1"/>
  <c r="J21" i="18"/>
  <c r="K21" i="18" s="1"/>
  <c r="L21" i="18" s="1"/>
  <c r="J20" i="18"/>
  <c r="K20" i="18" s="1"/>
  <c r="L20" i="18" s="1"/>
  <c r="J19" i="18"/>
  <c r="K19" i="18" s="1"/>
  <c r="L19" i="18" s="1"/>
  <c r="J18" i="18"/>
  <c r="K18" i="18" s="1"/>
  <c r="L18" i="18" s="1"/>
  <c r="J17" i="18"/>
  <c r="K17" i="18" s="1"/>
  <c r="L17" i="18" s="1"/>
  <c r="J16" i="18"/>
  <c r="K16" i="18" s="1"/>
  <c r="L16" i="18" s="1"/>
  <c r="I15" i="18"/>
  <c r="H15" i="18"/>
  <c r="G15" i="18"/>
  <c r="G14" i="18"/>
  <c r="A8" i="18"/>
  <c r="J35" i="17"/>
  <c r="K35" i="17" s="1"/>
  <c r="L35" i="17" s="1"/>
  <c r="J34" i="17"/>
  <c r="K34" i="17" s="1"/>
  <c r="L34" i="17" s="1"/>
  <c r="J33" i="17"/>
  <c r="K33" i="17" s="1"/>
  <c r="L33" i="17" s="1"/>
  <c r="J32" i="17"/>
  <c r="K32" i="17" s="1"/>
  <c r="L32" i="17" s="1"/>
  <c r="J31" i="17"/>
  <c r="K31" i="17" s="1"/>
  <c r="L31" i="17" s="1"/>
  <c r="J30" i="17"/>
  <c r="K30" i="17" s="1"/>
  <c r="L30" i="17" s="1"/>
  <c r="J29" i="17"/>
  <c r="K29" i="17" s="1"/>
  <c r="L29" i="17" s="1"/>
  <c r="J28" i="17"/>
  <c r="K28" i="17" s="1"/>
  <c r="L28" i="17" s="1"/>
  <c r="J27" i="17"/>
  <c r="K27" i="17" s="1"/>
  <c r="L27" i="17" s="1"/>
  <c r="J26" i="17"/>
  <c r="K26" i="17" s="1"/>
  <c r="L26" i="17" s="1"/>
  <c r="J25" i="17"/>
  <c r="K25" i="17" s="1"/>
  <c r="L25" i="17" s="1"/>
  <c r="J24" i="17"/>
  <c r="K24" i="17" s="1"/>
  <c r="L24" i="17" s="1"/>
  <c r="J23" i="17"/>
  <c r="K23" i="17" s="1"/>
  <c r="L23" i="17" s="1"/>
  <c r="J22" i="17"/>
  <c r="K22" i="17" s="1"/>
  <c r="L22" i="17" s="1"/>
  <c r="J21" i="17"/>
  <c r="K21" i="17" s="1"/>
  <c r="L21" i="17" s="1"/>
  <c r="J20" i="17"/>
  <c r="K20" i="17" s="1"/>
  <c r="L20" i="17" s="1"/>
  <c r="J19" i="17"/>
  <c r="K19" i="17" s="1"/>
  <c r="L19" i="17" s="1"/>
  <c r="J18" i="17"/>
  <c r="K18" i="17" s="1"/>
  <c r="L18" i="17" s="1"/>
  <c r="J17" i="17"/>
  <c r="K17" i="17" s="1"/>
  <c r="L17" i="17" s="1"/>
  <c r="J16" i="17"/>
  <c r="K16" i="17" s="1"/>
  <c r="L16" i="17" s="1"/>
  <c r="I15" i="17"/>
  <c r="H15" i="17"/>
  <c r="G15" i="17"/>
  <c r="G14" i="17"/>
  <c r="A8" i="17"/>
  <c r="J33" i="16"/>
  <c r="K33" i="16" s="1"/>
  <c r="L33" i="16" s="1"/>
  <c r="J32" i="16"/>
  <c r="K32" i="16" s="1"/>
  <c r="L32" i="16" s="1"/>
  <c r="J31" i="16"/>
  <c r="K31" i="16" s="1"/>
  <c r="L31" i="16" s="1"/>
  <c r="J30" i="16"/>
  <c r="K30" i="16" s="1"/>
  <c r="L30" i="16" s="1"/>
  <c r="J29" i="16"/>
  <c r="K29" i="16" s="1"/>
  <c r="L29" i="16" s="1"/>
  <c r="J28" i="16"/>
  <c r="K28" i="16" s="1"/>
  <c r="L28" i="16" s="1"/>
  <c r="J27" i="16"/>
  <c r="K27" i="16" s="1"/>
  <c r="L27" i="16" s="1"/>
  <c r="J26" i="16"/>
  <c r="K26" i="16" s="1"/>
  <c r="L26" i="16" s="1"/>
  <c r="J25" i="16"/>
  <c r="K25" i="16" s="1"/>
  <c r="L25" i="16" s="1"/>
  <c r="J24" i="16"/>
  <c r="K24" i="16" s="1"/>
  <c r="L24" i="16" s="1"/>
  <c r="J23" i="16"/>
  <c r="K23" i="16" s="1"/>
  <c r="L23" i="16" s="1"/>
  <c r="J22" i="16"/>
  <c r="K22" i="16" s="1"/>
  <c r="L22" i="16" s="1"/>
  <c r="J21" i="16"/>
  <c r="K21" i="16" s="1"/>
  <c r="L21" i="16" s="1"/>
  <c r="J20" i="16"/>
  <c r="K20" i="16" s="1"/>
  <c r="L20" i="16" s="1"/>
  <c r="J19" i="16"/>
  <c r="K19" i="16" s="1"/>
  <c r="L19" i="16" s="1"/>
  <c r="J18" i="16"/>
  <c r="K18" i="16" s="1"/>
  <c r="L18" i="16" s="1"/>
  <c r="J17" i="16"/>
  <c r="K17" i="16" s="1"/>
  <c r="L17" i="16" s="1"/>
  <c r="J16" i="16"/>
  <c r="K16" i="16" s="1"/>
  <c r="L16" i="16" s="1"/>
  <c r="I15" i="16"/>
  <c r="H15" i="16"/>
  <c r="G15" i="16"/>
  <c r="G14" i="16"/>
  <c r="A8" i="16"/>
  <c r="J32" i="15"/>
  <c r="K32" i="15" s="1"/>
  <c r="L32" i="15" s="1"/>
  <c r="J31" i="15"/>
  <c r="K31" i="15" s="1"/>
  <c r="L31" i="15" s="1"/>
  <c r="J30" i="15"/>
  <c r="K30" i="15" s="1"/>
  <c r="L30" i="15" s="1"/>
  <c r="J29" i="15"/>
  <c r="K29" i="15" s="1"/>
  <c r="L29" i="15" s="1"/>
  <c r="J28" i="15"/>
  <c r="K28" i="15" s="1"/>
  <c r="L28" i="15" s="1"/>
  <c r="J27" i="15"/>
  <c r="K27" i="15" s="1"/>
  <c r="L27" i="15" s="1"/>
  <c r="J26" i="15"/>
  <c r="K26" i="15" s="1"/>
  <c r="L26" i="15" s="1"/>
  <c r="J25" i="15"/>
  <c r="K25" i="15" s="1"/>
  <c r="L25" i="15" s="1"/>
  <c r="J24" i="15"/>
  <c r="K24" i="15" s="1"/>
  <c r="L24" i="15" s="1"/>
  <c r="J23" i="15"/>
  <c r="K23" i="15" s="1"/>
  <c r="L23" i="15" s="1"/>
  <c r="J22" i="15"/>
  <c r="K22" i="15" s="1"/>
  <c r="L22" i="15" s="1"/>
  <c r="J21" i="15"/>
  <c r="K21" i="15" s="1"/>
  <c r="L21" i="15" s="1"/>
  <c r="J20" i="15"/>
  <c r="K20" i="15" s="1"/>
  <c r="L20" i="15" s="1"/>
  <c r="J19" i="15"/>
  <c r="K19" i="15" s="1"/>
  <c r="L19" i="15" s="1"/>
  <c r="J18" i="15"/>
  <c r="K18" i="15" s="1"/>
  <c r="L18" i="15" s="1"/>
  <c r="J17" i="15"/>
  <c r="K17" i="15" s="1"/>
  <c r="L17" i="15" s="1"/>
  <c r="J16" i="15"/>
  <c r="K16" i="15" s="1"/>
  <c r="L16" i="15" s="1"/>
  <c r="I15" i="15"/>
  <c r="H15" i="15"/>
  <c r="G15" i="15"/>
  <c r="G14" i="15"/>
  <c r="A8" i="15"/>
  <c r="J35" i="14"/>
  <c r="K35" i="14" s="1"/>
  <c r="L35" i="14" s="1"/>
  <c r="J34" i="14"/>
  <c r="K34" i="14" s="1"/>
  <c r="L34" i="14" s="1"/>
  <c r="J33" i="14"/>
  <c r="K33" i="14" s="1"/>
  <c r="L33" i="14" s="1"/>
  <c r="J32" i="14"/>
  <c r="K32" i="14" s="1"/>
  <c r="L32" i="14" s="1"/>
  <c r="J31" i="14"/>
  <c r="K31" i="14" s="1"/>
  <c r="L31" i="14" s="1"/>
  <c r="J30" i="14"/>
  <c r="K30" i="14" s="1"/>
  <c r="L30" i="14" s="1"/>
  <c r="J29" i="14"/>
  <c r="K29" i="14" s="1"/>
  <c r="L29" i="14" s="1"/>
  <c r="J28" i="14"/>
  <c r="K28" i="14" s="1"/>
  <c r="L28" i="14" s="1"/>
  <c r="J27" i="14"/>
  <c r="K27" i="14" s="1"/>
  <c r="L27" i="14" s="1"/>
  <c r="J26" i="14"/>
  <c r="K26" i="14" s="1"/>
  <c r="L26" i="14" s="1"/>
  <c r="J25" i="14"/>
  <c r="K25" i="14" s="1"/>
  <c r="L25" i="14" s="1"/>
  <c r="J24" i="14"/>
  <c r="K24" i="14" s="1"/>
  <c r="L24" i="14" s="1"/>
  <c r="J23" i="14"/>
  <c r="K23" i="14" s="1"/>
  <c r="L23" i="14" s="1"/>
  <c r="J22" i="14"/>
  <c r="K22" i="14" s="1"/>
  <c r="L22" i="14" s="1"/>
  <c r="J21" i="14"/>
  <c r="K21" i="14" s="1"/>
  <c r="L21" i="14" s="1"/>
  <c r="J20" i="14"/>
  <c r="K20" i="14" s="1"/>
  <c r="L20" i="14" s="1"/>
  <c r="J19" i="14"/>
  <c r="K19" i="14" s="1"/>
  <c r="L19" i="14" s="1"/>
  <c r="J18" i="14"/>
  <c r="K18" i="14" s="1"/>
  <c r="L18" i="14" s="1"/>
  <c r="J17" i="14"/>
  <c r="K17" i="14" s="1"/>
  <c r="L17" i="14" s="1"/>
  <c r="J16" i="14"/>
  <c r="K16" i="14" s="1"/>
  <c r="L16" i="14" s="1"/>
  <c r="I15" i="14"/>
  <c r="H15" i="14"/>
  <c r="G15" i="14"/>
  <c r="G14" i="14"/>
  <c r="A8" i="14"/>
  <c r="J30" i="13"/>
  <c r="K30" i="13" s="1"/>
  <c r="L30" i="13" s="1"/>
  <c r="J29" i="13"/>
  <c r="K29" i="13" s="1"/>
  <c r="L29" i="13" s="1"/>
  <c r="J28" i="13"/>
  <c r="K28" i="13" s="1"/>
  <c r="L28" i="13" s="1"/>
  <c r="J27" i="13"/>
  <c r="K27" i="13" s="1"/>
  <c r="L27" i="13" s="1"/>
  <c r="J26" i="13"/>
  <c r="K26" i="13" s="1"/>
  <c r="L26" i="13" s="1"/>
  <c r="J25" i="13"/>
  <c r="K25" i="13" s="1"/>
  <c r="L25" i="13" s="1"/>
  <c r="J24" i="13"/>
  <c r="K24" i="13" s="1"/>
  <c r="L24" i="13" s="1"/>
  <c r="J23" i="13"/>
  <c r="K23" i="13" s="1"/>
  <c r="L23" i="13" s="1"/>
  <c r="J22" i="13"/>
  <c r="K22" i="13" s="1"/>
  <c r="L22" i="13" s="1"/>
  <c r="J21" i="13"/>
  <c r="K21" i="13" s="1"/>
  <c r="L21" i="13" s="1"/>
  <c r="J20" i="13"/>
  <c r="K20" i="13" s="1"/>
  <c r="L20" i="13" s="1"/>
  <c r="J19" i="13"/>
  <c r="K19" i="13" s="1"/>
  <c r="L19" i="13" s="1"/>
  <c r="J18" i="13"/>
  <c r="K18" i="13" s="1"/>
  <c r="L18" i="13" s="1"/>
  <c r="J17" i="13"/>
  <c r="K17" i="13" s="1"/>
  <c r="L17" i="13" s="1"/>
  <c r="J16" i="13"/>
  <c r="K16" i="13" s="1"/>
  <c r="L16" i="13" s="1"/>
  <c r="I15" i="13"/>
  <c r="H15" i="13"/>
  <c r="G15" i="13"/>
  <c r="G14" i="13"/>
  <c r="A8" i="13"/>
  <c r="J27" i="12"/>
  <c r="K27" i="12" s="1"/>
  <c r="L27" i="12" s="1"/>
  <c r="J26" i="12"/>
  <c r="K26" i="12" s="1"/>
  <c r="L26" i="12" s="1"/>
  <c r="K25" i="12"/>
  <c r="L25" i="12" s="1"/>
  <c r="K24" i="12"/>
  <c r="L24" i="12" s="1"/>
  <c r="J23" i="12"/>
  <c r="K23" i="12" s="1"/>
  <c r="L23" i="12" s="1"/>
  <c r="J22" i="12"/>
  <c r="K22" i="12" s="1"/>
  <c r="L22" i="12" s="1"/>
  <c r="J21" i="12"/>
  <c r="K21" i="12" s="1"/>
  <c r="L21" i="12" s="1"/>
  <c r="J20" i="12"/>
  <c r="K20" i="12" s="1"/>
  <c r="L20" i="12" s="1"/>
  <c r="J19" i="12"/>
  <c r="K19" i="12" s="1"/>
  <c r="L19" i="12" s="1"/>
  <c r="J18" i="12"/>
  <c r="K18" i="12" s="1"/>
  <c r="L18" i="12" s="1"/>
  <c r="J17" i="12"/>
  <c r="K17" i="12" s="1"/>
  <c r="L17" i="12" s="1"/>
  <c r="J16" i="12"/>
  <c r="K16" i="12" s="1"/>
  <c r="L16" i="12" s="1"/>
  <c r="I15" i="12"/>
  <c r="H15" i="12"/>
  <c r="G15" i="12"/>
  <c r="G14" i="12"/>
  <c r="A8" i="12"/>
  <c r="J22" i="11"/>
  <c r="K22" i="11" s="1"/>
  <c r="L22" i="11" s="1"/>
  <c r="J21" i="11"/>
  <c r="K21" i="11" s="1"/>
  <c r="L21" i="11" s="1"/>
  <c r="J20" i="11"/>
  <c r="K20" i="11" s="1"/>
  <c r="L20" i="11" s="1"/>
  <c r="J19" i="11"/>
  <c r="K19" i="11" s="1"/>
  <c r="L19" i="11" s="1"/>
  <c r="J18" i="11"/>
  <c r="K18" i="11" s="1"/>
  <c r="L18" i="11" s="1"/>
  <c r="J17" i="11"/>
  <c r="K17" i="11" s="1"/>
  <c r="L17" i="11" s="1"/>
  <c r="I15" i="11"/>
  <c r="H15" i="11"/>
  <c r="G15" i="11"/>
  <c r="G14" i="11"/>
  <c r="A8" i="11"/>
  <c r="K19" i="10"/>
  <c r="L19" i="10" s="1"/>
  <c r="J18" i="10"/>
  <c r="K18" i="10" s="1"/>
  <c r="L18" i="10" s="1"/>
  <c r="J17" i="10"/>
  <c r="K17" i="10" s="1"/>
  <c r="L17" i="10" s="1"/>
  <c r="J16" i="10"/>
  <c r="K16" i="10" s="1"/>
  <c r="L16" i="10" s="1"/>
  <c r="I15" i="10"/>
  <c r="H15" i="10"/>
  <c r="G15" i="10"/>
  <c r="G14" i="10"/>
  <c r="A8" i="10"/>
  <c r="J35" i="9" l="1"/>
  <c r="K35" i="9" s="1"/>
  <c r="L35" i="9" s="1"/>
  <c r="J34" i="9"/>
  <c r="K34" i="9" s="1"/>
  <c r="L34" i="9" s="1"/>
  <c r="J33" i="9"/>
  <c r="K33" i="9" s="1"/>
  <c r="L33" i="9" s="1"/>
  <c r="J32" i="9"/>
  <c r="K32" i="9" s="1"/>
  <c r="L32" i="9" s="1"/>
  <c r="J31" i="9"/>
  <c r="K31" i="9" s="1"/>
  <c r="L31" i="9" s="1"/>
  <c r="J30" i="9"/>
  <c r="K30" i="9" s="1"/>
  <c r="L30" i="9" s="1"/>
  <c r="J29" i="9"/>
  <c r="K29" i="9" s="1"/>
  <c r="L29" i="9" s="1"/>
  <c r="J28" i="9"/>
  <c r="K28" i="9" s="1"/>
  <c r="L28" i="9" s="1"/>
  <c r="J27" i="9"/>
  <c r="K27" i="9" s="1"/>
  <c r="L27" i="9" s="1"/>
  <c r="J26" i="9"/>
  <c r="K26" i="9" s="1"/>
  <c r="L26" i="9" s="1"/>
  <c r="J25" i="9"/>
  <c r="K25" i="9" s="1"/>
  <c r="L25" i="9" s="1"/>
  <c r="J24" i="9"/>
  <c r="K24" i="9" s="1"/>
  <c r="L24" i="9" s="1"/>
  <c r="J23" i="9"/>
  <c r="K23" i="9" s="1"/>
  <c r="L23" i="9" s="1"/>
  <c r="J22" i="9"/>
  <c r="K22" i="9" s="1"/>
  <c r="L22" i="9" s="1"/>
  <c r="J21" i="9"/>
  <c r="K21" i="9" s="1"/>
  <c r="L21" i="9" s="1"/>
  <c r="J20" i="9"/>
  <c r="K20" i="9" s="1"/>
  <c r="L20" i="9" s="1"/>
  <c r="J19" i="9"/>
  <c r="K19" i="9" s="1"/>
  <c r="L19" i="9" s="1"/>
  <c r="J18" i="9"/>
  <c r="K18" i="9" s="1"/>
  <c r="L18" i="9" s="1"/>
  <c r="J17" i="9"/>
  <c r="K17" i="9" s="1"/>
  <c r="L17" i="9" s="1"/>
  <c r="J16" i="9"/>
  <c r="K16" i="9" s="1"/>
  <c r="L16" i="9" s="1"/>
  <c r="I15" i="9"/>
  <c r="H15" i="9"/>
  <c r="G15" i="9"/>
  <c r="G14" i="9"/>
  <c r="A8" i="9"/>
  <c r="H15" i="8"/>
  <c r="G15" i="8"/>
  <c r="G14" i="8"/>
  <c r="A8" i="8"/>
  <c r="J17" i="8"/>
  <c r="K17" i="8" s="1"/>
  <c r="L17" i="8" s="1"/>
  <c r="J18" i="8"/>
  <c r="K18" i="8" s="1"/>
  <c r="L18" i="8" s="1"/>
  <c r="J19" i="8"/>
  <c r="K19" i="8" s="1"/>
  <c r="L19" i="8" s="1"/>
  <c r="J20" i="8"/>
  <c r="K20" i="8" s="1"/>
  <c r="L20" i="8" s="1"/>
  <c r="J16" i="8"/>
  <c r="K16" i="8" s="1"/>
  <c r="L16" i="8" s="1"/>
</calcChain>
</file>

<file path=xl/sharedStrings.xml><?xml version="1.0" encoding="utf-8"?>
<sst xmlns="http://schemas.openxmlformats.org/spreadsheetml/2006/main" count="1534" uniqueCount="914">
  <si>
    <t>Período</t>
  </si>
  <si>
    <t>Instituto de Estabilización de Precios</t>
  </si>
  <si>
    <t>Planificación y Desarrollo</t>
  </si>
  <si>
    <t xml:space="preserve">INSTITUTO DE ESTABILIZACIÓN DE PRECIOS </t>
  </si>
  <si>
    <t>Creado mediante la Ley 526 del 11 de diciembre 1969.</t>
  </si>
  <si>
    <t xml:space="preserve">Dirección Ejecutiva
---------------------------------------------------------------------------------------------------------------------------------------------------------------------------------------------------------------------------------------------------------------------------------------
 </t>
  </si>
  <si>
    <r>
      <t xml:space="preserve">Ing. Iván Hernández Guzmán
</t>
    </r>
    <r>
      <rPr>
        <sz val="11"/>
        <color indexed="8"/>
        <rFont val="Times New Roman"/>
        <family val="1"/>
      </rPr>
      <t>Director Ejecutivo</t>
    </r>
  </si>
  <si>
    <r>
      <t xml:space="preserve">Lic. Eudy Collado
</t>
    </r>
    <r>
      <rPr>
        <sz val="11"/>
        <color indexed="8"/>
        <rFont val="Times New Roman"/>
        <family val="1"/>
      </rPr>
      <t>Sub-Director Ejecutivo</t>
    </r>
  </si>
  <si>
    <r>
      <t xml:space="preserve">Ing. Luis Federico De Jesús Saviñón
</t>
    </r>
    <r>
      <rPr>
        <sz val="11"/>
        <color indexed="8"/>
        <rFont val="Times New Roman"/>
        <family val="1"/>
      </rPr>
      <t>Director de Agropecuaria, Normas y Tecnología Alimentaria</t>
    </r>
  </si>
  <si>
    <r>
      <t xml:space="preserve">Lic. Lino Fulgencio
</t>
    </r>
    <r>
      <rPr>
        <sz val="11"/>
        <color indexed="8"/>
        <rFont val="Times New Roman"/>
        <family val="1"/>
      </rPr>
      <t xml:space="preserve">Sub-Director </t>
    </r>
  </si>
  <si>
    <r>
      <t xml:space="preserve">Lic. Huáscar Prestol
</t>
    </r>
    <r>
      <rPr>
        <sz val="11"/>
        <color indexed="8"/>
        <rFont val="Times New Roman"/>
        <family val="1"/>
      </rPr>
      <t>Director de Recursos Humanos</t>
    </r>
  </si>
  <si>
    <r>
      <t xml:space="preserve">Ing. Richard Mercedes
</t>
    </r>
    <r>
      <rPr>
        <sz val="11"/>
        <color indexed="8"/>
        <rFont val="Times New Roman"/>
        <family val="1"/>
      </rPr>
      <t>Director de Comercialización</t>
    </r>
  </si>
  <si>
    <r>
      <t xml:space="preserve">Lic. Gustavo Valdez
</t>
    </r>
    <r>
      <rPr>
        <sz val="11"/>
        <color indexed="8"/>
        <rFont val="Times New Roman"/>
        <family val="1"/>
      </rPr>
      <t>Consultor Jurídico</t>
    </r>
  </si>
  <si>
    <r>
      <t xml:space="preserve">Equipo Técnico
</t>
    </r>
    <r>
      <rPr>
        <sz val="14"/>
        <color indexed="8"/>
        <rFont val="Times New Roman"/>
        <family val="1"/>
      </rPr>
      <t>-----------------------------------------------------------------------------------------------------------------------------------------------------------------------------------------------------------------------------------------------</t>
    </r>
  </si>
  <si>
    <r>
      <t xml:space="preserve">Lic. Ranci Danis
</t>
    </r>
    <r>
      <rPr>
        <sz val="11"/>
        <color indexed="8"/>
        <rFont val="Times New Roman"/>
        <family val="1"/>
      </rPr>
      <t>Analista</t>
    </r>
  </si>
  <si>
    <t>PROPÓSITOS DEL INESPRE</t>
  </si>
  <si>
    <r>
      <t xml:space="preserve">                                                 Misión
</t>
    </r>
    <r>
      <rPr>
        <sz val="12"/>
        <color indexed="8"/>
        <rFont val="Times New Roman"/>
        <family val="1"/>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</si>
  <si>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                                                Visión
</t>
    </r>
    <r>
      <rPr>
        <sz val="12"/>
        <color indexed="8"/>
        <rFont val="Times New Roman"/>
        <family val="1"/>
      </rPr>
      <t xml:space="preserve">"Una República Dominicana con garantía de seguridad alimentaria, siendo como institución, parte de un sistema colaborativo entre instancias públicas y privadas del sector agropecuario".  </t>
    </r>
  </si>
  <si>
    <t>Instituto de Estabilización de Precios (INESPRE)</t>
  </si>
  <si>
    <t>Eje de la Estrategia Nacional de Desarrollo 2030: Eje 3, Una economía territorial y sectorialmente integrada, innovadora, diversificada, plural, orientada a la calidad y ambientalmente sostenible, que crea y desconcentra la riqueza, genera crecimiento alto y sostenido con equidad y empleo digno, y que aprovecha y potencia las oportunidades del mercado local y se inserta de forma competitiva en la economía global.</t>
  </si>
  <si>
    <t xml:space="preserve">RESULTADOS ESPERADOS </t>
  </si>
  <si>
    <t>PRODUCTO</t>
  </si>
  <si>
    <t>ACTIVIDAD</t>
  </si>
  <si>
    <t>AREA RESPONSABLE</t>
  </si>
  <si>
    <t>AREA DE APOYO</t>
  </si>
  <si>
    <t>MEDIO VERIFICACIÓN</t>
  </si>
  <si>
    <t>RECOMENDACIONES/OBSERVACIONES</t>
  </si>
  <si>
    <t>DESCRIPCIÓN</t>
  </si>
  <si>
    <t>INDICADOR
PRODUCCION</t>
  </si>
  <si>
    <t>META</t>
  </si>
  <si>
    <t>PRIORIDAD</t>
  </si>
  <si>
    <t>Total ejecución</t>
  </si>
  <si>
    <t>% Ejecución</t>
  </si>
  <si>
    <t>% Acumulado</t>
  </si>
  <si>
    <t>Mejorar el buen desempeño profesional, aumentar el desarrollo del personal y el bienestar individual.</t>
  </si>
  <si>
    <t>Evaluación del Desempeño del Personal 2021.</t>
  </si>
  <si>
    <t>Plantilla de acuerdos de desempeño realizados.</t>
  </si>
  <si>
    <t>A</t>
  </si>
  <si>
    <t>Departamento de Evaluación del Desempeño y Capacitación.</t>
  </si>
  <si>
    <t>Todas las áreas institucionales.</t>
  </si>
  <si>
    <t>Informe de Resultados Evaluación del Desempeño.</t>
  </si>
  <si>
    <t>Plan de Capacitación 2021.</t>
  </si>
  <si>
    <t>No. de Plantillas de Capacitación.</t>
  </si>
  <si>
    <t>Fortalecer la Gestión Humana.</t>
  </si>
  <si>
    <t>Implementación del Sistema de Administración de Servidores Públicos (SASP).</t>
  </si>
  <si>
    <t>Implementación del SASP realizada.</t>
  </si>
  <si>
    <t>1 - Comunicación solicitud acompañamiento MAP.
2 - Solicitud base de datos servidores públicos a TIC.
3 - Envío datos al MAP.</t>
  </si>
  <si>
    <t>Departamento de Registro, Control y Nómina.</t>
  </si>
  <si>
    <t>- Dirección Ejecutiva.
- Dirección Administrativa Financiera.
- Departamento de Tecnologías de la Información y Comunicación.</t>
  </si>
  <si>
    <t>Programa anual de vacaciones 2021-2022.</t>
  </si>
  <si>
    <t>Informe anual de vacaciones.</t>
  </si>
  <si>
    <t>Preparación de Nómina.</t>
  </si>
  <si>
    <t>No. de Reportes de acciones de personal de nómina.</t>
  </si>
  <si>
    <t>- Dirección Ejecutiva.
- Dirección Administrativa Financiera.</t>
  </si>
  <si>
    <t>Elegir candidatos apropiados a las necesidades de la organización.</t>
  </si>
  <si>
    <t>Concursos para cargos de carrera.</t>
  </si>
  <si>
    <t>No. de concursos realizados.</t>
  </si>
  <si>
    <t>Departamento de Reclutamiento y Selección del Personal.</t>
  </si>
  <si>
    <t>Cubrir vacantes con personal necesario.</t>
  </si>
  <si>
    <t>Documento de designación de personal.</t>
  </si>
  <si>
    <t>B</t>
  </si>
  <si>
    <t>1 - Detección de necesidades de personal.
2 - Completar plantilla de Planificación de RRHH.
3 - Nombramiento del personal.</t>
  </si>
  <si>
    <t>Manual de Descripción de Cargos por Competencias.</t>
  </si>
  <si>
    <t>Manual de Descripción de Cargos actualizado y refrendado por el MAP.</t>
  </si>
  <si>
    <t>Departamento de Organización del Trabajo y Compensación.</t>
  </si>
  <si>
    <t>Planificación de Recursos Humanos.</t>
  </si>
  <si>
    <t>Plantilla de Planificación de Recursos Humanos.</t>
  </si>
  <si>
    <t>Departamento de Planificación y Desarrollo.</t>
  </si>
  <si>
    <t>Aplicación de las Políticas de Compensación y Beneficios.</t>
  </si>
  <si>
    <t>Informe de ejecución de las Políticas de Compensación y Beneficios.</t>
  </si>
  <si>
    <t>1 - Socializar las Políticas de Compensación y Beneficios.
2 - Verificar al personal a reconocer.
3 - Identificar medios para el reconocimiento.
4 - Reconocer al personal.</t>
  </si>
  <si>
    <t>- Departamento de Planificación y Desarrollo.
- Dirección Administrativa Financiera.</t>
  </si>
  <si>
    <t>Acta constitutiva.</t>
  </si>
  <si>
    <t>1 - Convocatoria a reunión a áreas determinadas en la guía.
2 - Determinar el Comité.
3 - Acta constitutiva.
4 - Inducción al Comité.
5 - Plan de trabajo.
6 - Socialización.</t>
  </si>
  <si>
    <t>División de Relaciones Laborales y Sociales.</t>
  </si>
  <si>
    <t>1 - Convocatoria a asamblea.
2 - Acta de asamblea.
3 - Validación de asamblea y resolución aprobatoria por el MAP.
4 - Socialización.</t>
  </si>
  <si>
    <t>Encuesta de Clima Organizacional.</t>
  </si>
  <si>
    <t>Informe de resultados.</t>
  </si>
  <si>
    <t>Comisión de Personal.</t>
  </si>
  <si>
    <t>Documento de designación del representante.</t>
  </si>
  <si>
    <t>1 - Reunión para determinar el representante de la MAE en la Comisión.
2 - Comunicación de la designación al MAP.</t>
  </si>
  <si>
    <t>Dirección Ejecutiva.</t>
  </si>
  <si>
    <t>Solicitud de pagos de prestaciones laborales y derechos adquiridos.</t>
  </si>
  <si>
    <t>No. de Informes con el cálculo de las prestaciones laborales y los derechos adquiridos.</t>
  </si>
  <si>
    <t>Dirección Administrativa Financiera.</t>
  </si>
  <si>
    <t>VISIÓN:
"Una República Dominicana con garantía de seguridad alimentaria, siendo como institución, parte de un sistema colaborativo entre instancias públicas y privadas del sector agropecuario".</t>
  </si>
  <si>
    <t>Nombre del área: Departamento de Seguridad Militar</t>
  </si>
  <si>
    <t>Nombre del área: Dirección Agropecuaria, Normas y Tecnología Alimentaria</t>
  </si>
  <si>
    <t>Eje Estratégico del PEI: 1. Establecimiento de esquemas de comercialización eficiente de productos agropecuarios.</t>
  </si>
  <si>
    <t>Nombre del área: Dirección de Abastecimiento, Distribución y Logística</t>
  </si>
  <si>
    <t>Nombre del área: Dirección de Comercialización</t>
  </si>
  <si>
    <t>Nombre del área: Dirección de Gestión de Programas</t>
  </si>
  <si>
    <t>Nombre del área: Dirección Ejecutiva</t>
  </si>
  <si>
    <t>Eje Estratégico del PEI: 2. Organización interna y aumento de la capacidad institucional.</t>
  </si>
  <si>
    <t>Nombre del área: Departamento de Comunicaciones</t>
  </si>
  <si>
    <t>Nombre del área: Departamento de Normas, Sistemas, Supervisión y Seguimiento</t>
  </si>
  <si>
    <t>Nombre del área: Departamento de Planificación y Desarrollo</t>
  </si>
  <si>
    <t>Nombre del área: Departamento de Tecnologías de la Información y Comunicación</t>
  </si>
  <si>
    <t>Nombre del área: Departamento Jurídico</t>
  </si>
  <si>
    <t>Nombre del área: Dirección Administrativa Financiera</t>
  </si>
  <si>
    <t>Nombre del área: Dirección de Recursos Humanos</t>
  </si>
  <si>
    <t>Nombre del área: Oficina de Libre Acceso a la Información</t>
  </si>
  <si>
    <t xml:space="preserve">Seguir prestando eficientemente la labor de la seguridad a las Bodegas Móviles, las Plantas Físicas, las diferentes gerencias y las propiedades que pertenecen a la Institución en el territorio nacional.   </t>
  </si>
  <si>
    <t>Seguridad Militar a las Plantas Físicas.</t>
  </si>
  <si>
    <t>No. de Servicios Realizados.</t>
  </si>
  <si>
    <t>Seguridad Militar a las Bodegas Móviles.</t>
  </si>
  <si>
    <t>1 - Planificar la seguridad que se brindará a las Bodegas Móviles.
2 - Organizar los militares que llevarán a cabo los servicios.
3 - Ejecutar los servicios programados.</t>
  </si>
  <si>
    <t>Seguridad Militar a los Agromercados.</t>
  </si>
  <si>
    <t>Seguridad Militar a los Funcionarios.</t>
  </si>
  <si>
    <t>No. de Militares Asignados.</t>
  </si>
  <si>
    <t>Seguridad Militar a Camiones de Abastecimiento.</t>
  </si>
  <si>
    <t>Departamento de Seguridad Militar.</t>
  </si>
  <si>
    <t>-</t>
  </si>
  <si>
    <t>1 - Hoja de análisis de los militares en servicios.                    
2 - Listado de personal militar asignado a cada planta.
3 - Militares asignados a cada planta.</t>
  </si>
  <si>
    <t>Dirección de Gestión de Programas.</t>
  </si>
  <si>
    <t>1 - Hoja de análisis de los militares en servicios.                    
2 - Listado de personal militar asignado a cada bodega.
3 - Militares asignados a cada bodega.</t>
  </si>
  <si>
    <t>1 - Hoja de análisis de los militares en servicios.                    
2 - Listado de personal militar asignado a cada Agromercado.
3 - Militares asignados a cada Agromercado.</t>
  </si>
  <si>
    <t>Todas las Áreas Institucionales.</t>
  </si>
  <si>
    <t>1 - Hoja de análisis de los militares en servicios.                    
2 - Listado de personal militar asignado a cada funcionario.
3 - Militares asignados a cada funcionario.</t>
  </si>
  <si>
    <t>1 - Hoja de análisis de los militares en servicios.                    
2 - Listado de personal militar asignado a cada camión de abastecimiento.
3 - Militares asignados a cada camión de abastecimiento.</t>
  </si>
  <si>
    <r>
      <t>1 - Planificar la seguridad que se brindará a las plantas.</t>
    </r>
    <r>
      <rPr>
        <b/>
        <sz val="12"/>
        <color rgb="FF000000"/>
        <rFont val="Calibri"/>
        <family val="2"/>
        <scheme val="minor"/>
      </rPr>
      <t xml:space="preserve">         </t>
    </r>
    <r>
      <rPr>
        <sz val="12"/>
        <color rgb="FF000000"/>
        <rFont val="Calibri"/>
        <family val="2"/>
        <scheme val="minor"/>
      </rPr>
      <t xml:space="preserve">
2 - Organizar los militares que llevarán a cabo los servicios.
3 - Ejecutar los servicios programados.</t>
    </r>
  </si>
  <si>
    <r>
      <t>1 - Planificar la seguridad que se brindará a los Agromercados.</t>
    </r>
    <r>
      <rPr>
        <b/>
        <sz val="12"/>
        <color rgb="FF000000"/>
        <rFont val="Calibri"/>
        <family val="2"/>
        <scheme val="minor"/>
      </rPr>
      <t xml:space="preserve">         </t>
    </r>
    <r>
      <rPr>
        <sz val="12"/>
        <color rgb="FF000000"/>
        <rFont val="Calibri"/>
        <family val="2"/>
        <scheme val="minor"/>
      </rPr>
      <t xml:space="preserve">
2 - Organizar los militares que llevarán a cabo los servicios.
3 - Ejecutar los servicios programados.</t>
    </r>
  </si>
  <si>
    <r>
      <t>1 - Planificar la seguridad que se brindará a los funcionarios.</t>
    </r>
    <r>
      <rPr>
        <b/>
        <sz val="12"/>
        <color rgb="FF000000"/>
        <rFont val="Calibri"/>
        <family val="2"/>
        <scheme val="minor"/>
      </rPr>
      <t xml:space="preserve">         </t>
    </r>
    <r>
      <rPr>
        <sz val="12"/>
        <color rgb="FF000000"/>
        <rFont val="Calibri"/>
        <family val="2"/>
        <scheme val="minor"/>
      </rPr>
      <t xml:space="preserve">
2 - Organizar los militares que llevarán a cabo los servicios.
3 - Ejecutar los servicios programados.</t>
    </r>
  </si>
  <si>
    <r>
      <t>1 - Planificar la seguridad que se brindará a los camiones de abastecimiento.</t>
    </r>
    <r>
      <rPr>
        <b/>
        <sz val="12"/>
        <color rgb="FF000000"/>
        <rFont val="Calibri"/>
        <family val="2"/>
        <scheme val="minor"/>
      </rPr>
      <t xml:space="preserve">         </t>
    </r>
    <r>
      <rPr>
        <sz val="12"/>
        <color rgb="FF000000"/>
        <rFont val="Calibri"/>
        <family val="2"/>
        <scheme val="minor"/>
      </rPr>
      <t xml:space="preserve">
2 - Organizar los militares que llevarán a cabo los servicios.
3 - Ejecutar los servicios programados.</t>
    </r>
  </si>
  <si>
    <t>Adiestrar tanto a Productores como Técnicos Agropecuarios para que estos sean más eficientes en sus labores de Comercialización.</t>
  </si>
  <si>
    <t>Capacitación a Asociaciones de Productores y a Cooperativas en Normas Técnicas de Calidad e Inocuidad.</t>
  </si>
  <si>
    <t>No. de Talleres realizados.</t>
  </si>
  <si>
    <t>1 - Solicitud de capacitación.
2 - Aprobación de capacitación.
3 - Notificación a asociaciones y cooperativas de pequeños y medianos productores.
4 - Llevar a cabo la capacitación.</t>
  </si>
  <si>
    <t>No. de Productores capacitados.</t>
  </si>
  <si>
    <t>Capacitación a Asociaciones y Cooperativas de pequeños y medianos productores sobre el proceso del Plan de Comercialización del INESPRE.</t>
  </si>
  <si>
    <t>Capacitación de Productores en Aspectos de Estándares de Calidad, Manejo de Post-Cosecha y Manejo de Productos Agropecuarios.</t>
  </si>
  <si>
    <t>1 - Solicitud de capacitación.
2 - Aprobación de capacitación.
3 - Notificación a productores.
4 - Llevar a cabo la capacitación.</t>
  </si>
  <si>
    <t>No. de Productores Agrícolas capacitados.</t>
  </si>
  <si>
    <t>Capacitación a Técnicos en Técnicas de Recepción y Almacenamiento de Productos Agrícolas (BPA).</t>
  </si>
  <si>
    <t>1 - Solicitud de capacitación.
2 - Aprobación de capacitación.
3 - Notificación a técnicos.
4 - Llevar a cabo la capacitación.</t>
  </si>
  <si>
    <t>No. de Técnicos capacitados.</t>
  </si>
  <si>
    <t>Capacitación de Técnicos en Aspectos Relativos a los Controles y Normas de la Aplicación de Plaguicidas en el Sector Agrícola.</t>
  </si>
  <si>
    <t>Tener la garantía de que las Áreas cumplen con los Estándares de Inocuidad para la Comercialización en el Sector Agrícola.</t>
  </si>
  <si>
    <t>Validación y Verificación de Limpiezas y Desinfección en Áreas de Comercialización y de Productos.</t>
  </si>
  <si>
    <t>No. de Validaciones.</t>
  </si>
  <si>
    <t>1 - Inspección del personal de producción bajo las normas de inocuidad.
2 - Validar los procedimientos de limpieza e higiene de productos locales.
3 - Definir estándares de Buenas Prácticas Agrícolas (BPA).</t>
  </si>
  <si>
    <t>Mejorar la competencia de los productores agropecuarios afiliados.</t>
  </si>
  <si>
    <t>Programa de afiliación de productores individuales, dando especial atención a mujeres y jóvenes.</t>
  </si>
  <si>
    <t>No. de Talleres realizados en Asociaciones de Mujeres.</t>
  </si>
  <si>
    <t>1 - Visita de orientación.</t>
  </si>
  <si>
    <t>No. De Asociaciones de Mujeres.</t>
  </si>
  <si>
    <t>No. de Mujeres entrenadas.</t>
  </si>
  <si>
    <t>No. de Talleres realizados en Asociaciones de jóvenes entre 18 y 24 años.</t>
  </si>
  <si>
    <t>No. de Asociaciones de jóvenes entre 18 y 24 años.</t>
  </si>
  <si>
    <t>No. de jóvenes entrenados entre 18 y 24 años.</t>
  </si>
  <si>
    <t>Preservar la Calidad de Vida de los diferentes Colaboradores del INESPRE, así como del Medio Ambiente.</t>
  </si>
  <si>
    <t>Programación de Control y Seguimiento de Aplicación de Normas de Plaguicidas.</t>
  </si>
  <si>
    <t>No. de Controles de Aplicación de Plaguicidas a realizar.</t>
  </si>
  <si>
    <t>1 - Inspección de productos almacenados.
2 - Coordinar con todas las instancias y dependencias las actividades de control de plagas.
3 - Validación de la actividad.</t>
  </si>
  <si>
    <t>Certificar las Condiciones Óptimas de los Productos Agropecuarios y Agroindustriales.</t>
  </si>
  <si>
    <t>Certificación de calidad e inocuidad (MP-1)  de los productos agropecuarios.</t>
  </si>
  <si>
    <t xml:space="preserve">No. de Certificaciones (MP-1) Análisis de Laboratorio de Productos Agropecuarios expedidos.                          </t>
  </si>
  <si>
    <t xml:space="preserve">1 - Recepción de productos agropecuarios.
2 - Análisis de productos agropecuarios.
3 - Decomisos de productos agropecuarios.    </t>
  </si>
  <si>
    <t>Expedición de Certificaciones de calidad e inocuidad de sus productos agropecuarios a otras instituciones.</t>
  </si>
  <si>
    <t xml:space="preserve">No. de Certificaciones de calidad e inocuidad (externa).                        </t>
  </si>
  <si>
    <t xml:space="preserve">1 - Recepción de muestras.
2 - Análisis de laboratorio.
3 - Entrega de la certificación.  </t>
  </si>
  <si>
    <t>Contar con equipos analíticos modernos para realizar mejor las labores de categorización de productos agrícolas.</t>
  </si>
  <si>
    <t>Solicitud de Compra de Equipos Analíticos Modernos para la Certificación de Productos Agropecuarios.</t>
  </si>
  <si>
    <t>No. de Equipos solicitados y comprados.</t>
  </si>
  <si>
    <t>1 - Realizar el levantamiento de equipos necesarios para analizar productos agropecuarios.
2 - Solicitar los equipos analíticos.
3 - Adquirir equipos.</t>
  </si>
  <si>
    <t>- Dirección Agropecuaria, Normas y Tecnología Alimentaria.
- Departamento de Normas Técnicas y Estándares de Calidad.
- Departamento de Inocuidad Agroalimentaria.</t>
  </si>
  <si>
    <t>- Sección de Protocolo.
- Departamento Administrativo.
- División de Compras y Contrataciones.
- Departamento de Comunicaciones.</t>
  </si>
  <si>
    <t>1 - Programar las capacitaciones.
2 - Calendario de actividades.
3 - Comunicación formal.
4 - Informe, listado de participantes y fotos.</t>
  </si>
  <si>
    <t>Dadas las características de estos talleres, deben ser regionales.</t>
  </si>
  <si>
    <t>- Dirección Agropecuaria, Normas y Tecnología Alimentaria.
-  Departamento de Formación en Comercialización Agropecuaria.
- Departamento de Servicios Agropecuarios.</t>
  </si>
  <si>
    <t>- Dirección Agropecuaria, Normas y Tecnología Alimentaria.
- Departamento de Formación en Comercialización Agropecuaria.</t>
  </si>
  <si>
    <t>- Dirección Agropecuaria, Normas y Tecnología Alimentaria.
- Departamento de Servicios Agropecuarios.
- Departamento de Normas Técnicas y Estándares de Calidad.</t>
  </si>
  <si>
    <t>- Dirección Agropecuaria, Normas y Tecnología Alimentaria.
- Departamento de Formación en Comercialización Agropecuaria.
- Departamento de Operaciones.</t>
  </si>
  <si>
    <t>- Dirección Agropecuaria, Normas y Tecnología Alimentaria.
- Departamento de Inocuidad Agroalimentaria.</t>
  </si>
  <si>
    <t>- Departamento de Normas Técnicas y Estándares de Calidad.
- Departamento de Formación en Comercialización Agropecuaria.
- Departamento de Servicios Agropecuarios.</t>
  </si>
  <si>
    <t>1 - Informes y fotos.
2 - Informes.
3 - Informes.</t>
  </si>
  <si>
    <t>- Dirección Agropecuaria, Normas y Tecnología Alimentaria.
- Departamento de Formación en Comercialización Agropecuaria.
- Departamento de Servicios Agropecuarios (División de Afiliación).</t>
  </si>
  <si>
    <t>- Departamento Administrativo.
- Departamento de Planificación y Desarrollo.
- Protocolo.</t>
  </si>
  <si>
    <t>1 - Informe Relación de participantes y fotos.</t>
  </si>
  <si>
    <t>- Dirección Agropecuaria, Normas y Tecnología Alimentaria.
- Departamento de Operaciones.</t>
  </si>
  <si>
    <t>- Departamento de Normas Técnicas y Estándares de Calidad.
- Departamento de Inocuidad Agroalimentaria.
- Departamento Administrativo.</t>
  </si>
  <si>
    <t>1 - Ficha sobre control de almacenamiento.
2 - Calendario de actividades.
3 - Ficha de comprobación.</t>
  </si>
  <si>
    <t>- Dirección Agropecuaria, Normas y Tecnología Alimentaria.
- Departamento de Normas Técnicas y Estándares de Calidad.</t>
  </si>
  <si>
    <t>- Departamento de Inocuidad Agroalimentaria.
- Departamento de Servicios Agropecuarios.
- Departamento de Operaciones.</t>
  </si>
  <si>
    <t>1,2,3 - Formulario MP-1 para la certificación del producto.</t>
  </si>
  <si>
    <t>Según cronograma de requisición de productos de la Dirección de Comercialización.</t>
  </si>
  <si>
    <t>- Departamento de Inocuidad Agroalimentaria.
- Departamento de Servicios Agropecuarios.</t>
  </si>
  <si>
    <t>N/A.</t>
  </si>
  <si>
    <t>- Departamento Administrativo.
- División de Compras y Contrataciones.
- Departamento de Planificación y Desarrollo.</t>
  </si>
  <si>
    <t>1 - Relación de necesidades y/o requerimientos, listado de necesidades.
2 - Solicitud a través del formulario administrativo.
3 - Equipos comprados.</t>
  </si>
  <si>
    <t>Proveer de productos a los canales de comercialización y almacenes regionales para que estos lleguen a las comunidades de escasos recursos con productos de calidad en el tiempo requerido.</t>
  </si>
  <si>
    <t>Abastecimiento de Almacenes Regionales.</t>
  </si>
  <si>
    <t>No. de Servicios de Abastecimiento.</t>
  </si>
  <si>
    <t>1 - Planificar la logística de abastecimiento y distribución de los productos.
2 - Abastecer productos y ejecutar ruta almacenes regionales.</t>
  </si>
  <si>
    <t>Abastecimiento de Bodegas Móviles.</t>
  </si>
  <si>
    <t>No. de Bodegas Móviles Abastecidas.</t>
  </si>
  <si>
    <t>1 - Planificar la logística de abastecimiento y distribución de los productos.
2 - Abastecer productos y ejecutar ruta Bodegas Móviles.
3 - Sortear y convertir en inventario las devoluciones de productos de las Bodegas Móviles.
4  - Planificar y ejecutar Bodegas Móviles de productos sobrantes de las devoluciones.</t>
  </si>
  <si>
    <t>Abastecimiento de Ferias Agropecuarias.</t>
  </si>
  <si>
    <t>No. de Ferias Agropecuarias Abastecidas.</t>
  </si>
  <si>
    <t>C</t>
  </si>
  <si>
    <t>1 - Planificar la logística de abastecimiento y distribución de los productos.
2 - Preparar los productos para abastecer las ferias.
3 - Abastecer productos a ferias.
4 - Buscar mercancía devuelta y/o sobrante de dichas ferias.
5 - Sortear y convertir en inventario productos restantes de feria.</t>
  </si>
  <si>
    <t>Abastecimiento de Redes de Agromercados.</t>
  </si>
  <si>
    <t>No. de Agromercados Abastecidos al final del año.</t>
  </si>
  <si>
    <t>1 - Planificar la logística de abastecimiento de los Agromercados.
2 - Solicitar y gestionar los recursos económicos al área financiera.
3 - Preparar la logística de los locales.</t>
  </si>
  <si>
    <t>Dirección de Abastecimiento, Distribución y Logística.</t>
  </si>
  <si>
    <t>- Dirección de Comercialización.
- Dirección de Gestión de Programas.
- Dirección Agropecuaria, Normas y Tecnología Alimentaria.
- Dirección Administrativa Financiera.</t>
  </si>
  <si>
    <t>1 - Programa semanal de abastecimiento y distribución.
2 - Reporte diario de abastecimiento y distribución.</t>
  </si>
  <si>
    <t xml:space="preserve">1 - Programa semanal de abastecimiento y distribución.
2 - Reporte diario de abastecimiento y distribución.
3 - Documento de carga/descarga diario.
4 - Programa semanal de abastecimiento y distribución. </t>
  </si>
  <si>
    <t>1  - Programa de abastecimiento de los Agromercados. 
2 - Solicitud de recursos económicos.
3 - Programa de logística de los locales.</t>
  </si>
  <si>
    <t>Dar fiel cumplimiento a las políticas de requerimientos de compras de los Rubros Agropecuarios para su venta y distribución en los Canales de Comercialización de acuerdo con lo establecido en los Manuales de Procedimientos.</t>
  </si>
  <si>
    <t>Requerimientos de Compras de Productos en el 2021.</t>
  </si>
  <si>
    <t>Cantidad de Requerimientos de Compras de Productos en el 2021 entregados a la División de Compras y Contrataciones.</t>
  </si>
  <si>
    <t>1 - Investigar los componentes de la Canasta Básica Familiar.
2 - Seleccionar los Rubros Agropecuarios y la cantidad que se va a comprar de acuerdo a la programación.
3 - Investigación y fijación de precios.</t>
  </si>
  <si>
    <t>Estabilizar los precios de los Rubros Agropecuarios comercializados en el mercado nacional.</t>
  </si>
  <si>
    <t>Fijación de Precios.</t>
  </si>
  <si>
    <t>No. de Informes de los precios establecidos a cada Rubro Agropecuario entregados a la Dirección Ejecutiva.</t>
  </si>
  <si>
    <t>1 - Recopilar y analizar los precios de ventas de los principales rubros agropecuarios en los mercados populares, supermercados, colmados y almacenes.                                                                  
2 - Fijar los precios de ventas de los productos a comercializar.</t>
  </si>
  <si>
    <t xml:space="preserve">Ofertar a la población productos aptos e inocuos y la obtención de mejores precios.
Facilitar la comercialización directa entre el productor y el consumidor final. </t>
  </si>
  <si>
    <t>Gestión de Proveedores.</t>
  </si>
  <si>
    <t>No. de invitaciones a Productores Agropecuarios para su participación en las Ferias Agropecuarias.</t>
  </si>
  <si>
    <t>1 - Crear y mantener actualizada una Base de Datos de los Principales Productores y sus respectivos Rubros Agropecuarios.                  
2 - Acordar con los Productores los precios de ventas de los Rubros Agropecuarios a comercializar.</t>
  </si>
  <si>
    <t>No. de invitaciones a Productores Agropecuarios para su participación en los Mercados de Productores.</t>
  </si>
  <si>
    <t>Agentes comerciales agropecuarios con acceso a información relevante del mercado.</t>
  </si>
  <si>
    <t>Boletín Estadístico de la Comercialización Agropecuaria.</t>
  </si>
  <si>
    <t>No. de Boletines emitidos.</t>
  </si>
  <si>
    <t>1 - Reportar los productos y sus respectivas cantidades comercializadas en el mes.</t>
  </si>
  <si>
    <t>Aumentar el volumen de comercialización de los productores agropecuarios.</t>
  </si>
  <si>
    <t>Desarrollo y capacitación de productores agropecuarios para la exportación.</t>
  </si>
  <si>
    <t>Cantidad de productores capacitados.</t>
  </si>
  <si>
    <t>1 - Crear una Base de Datos de los principales productores agropecuarios con capacidad para exportar.
2 - Coordinar con entidades externas para capacitar a productores con capacidad productiva de exportación.</t>
  </si>
  <si>
    <t xml:space="preserve">Ofertar a las Instituciones del Gobierno productos agropecuarios.
</t>
  </si>
  <si>
    <t xml:space="preserve">Programa de venta a instituciones del Gobierno </t>
  </si>
  <si>
    <t>Monto en Ventas.</t>
  </si>
  <si>
    <t>1 - Abastecer las Instituciones del Gobierno con los productos agropecuarios.</t>
  </si>
  <si>
    <t>Dirección de Comercialización.</t>
  </si>
  <si>
    <t>- Departamento de Planificación y Desarrollo.
- Dirección de Abastecimiento, Distribución y Logística.
- Dirección Agropecuaria, Normas y Tecnología Alimentaria.
- Dirección de Gestión de Programas.
- División de Compras y Contrataciones.</t>
  </si>
  <si>
    <t>1 - Documento de requerimientos de compras de productos e informes realizados.
2 - Plan de Compras.
3 - Plantillas de levantamientos de precios e informes.</t>
  </si>
  <si>
    <t xml:space="preserve">
- Dirección Agropecuaria, Normas y Tecnología Alimentaria.</t>
  </si>
  <si>
    <t>1 - Plantillas de levantamientos de precios e informes.
2 - Plantilla de Fijación de Precios, correo electrónico e informes.</t>
  </si>
  <si>
    <t xml:space="preserve">- Dirección de Gestión de Programas.
- Dirección Agropecuaria, Normas y Tecnología Alimentaria.
</t>
  </si>
  <si>
    <t>1 - Base de Datos de Productores y documentos de invitación.
2 - Comunicación escrita y correo electrónico.</t>
  </si>
  <si>
    <t>- Dirección de Gestión de Programas.                                               - División de Fiscalización.
- Dirección Ejecutiva.
- Departamento de Planificación y Desarrollo.</t>
  </si>
  <si>
    <t>1 - Formulario M-P 5 e informes.</t>
  </si>
  <si>
    <t>- Dirección Ejecutiva.
- Departamento Jurídico.
- Dirección Agropecuaria, Normas y Tecnología Alimentaria.
- Entidades Externas.</t>
  </si>
  <si>
    <t>1 - Base de Datos de productores.
2 - Acuerdos interinstitucionales e informes.</t>
  </si>
  <si>
    <t xml:space="preserve">
- Dirección Agropecuaria, Normas y Tecnología Alimentaria.
- Entidades Externas.</t>
  </si>
  <si>
    <t>1 - Facturas de venta.</t>
  </si>
  <si>
    <t>Ejecución de Mercados de Productores.</t>
  </si>
  <si>
    <t>No. de Mercados de Productores Ejecutados.</t>
  </si>
  <si>
    <t>1 - Programación y planificación de los mercados.
2 - Solicitar y gestionar los recursos económicos al área financiera.
3 - Levantamiento del lugar.
4 - Preparar la logística del lugar.</t>
  </si>
  <si>
    <t>No. de productores beneficiados.</t>
  </si>
  <si>
    <t>No. de Consumidores Beneficiados.</t>
  </si>
  <si>
    <t>Ejecución de Bodegas Móviles.</t>
  </si>
  <si>
    <t>No. de Bodegas Móviles Ejecutadas.</t>
  </si>
  <si>
    <t>1 - Programación y planificación de las bodegas.
2 - Solicitar y gestionar los recursos económicos al área financiera.
3 - Preparar la logística de las bodegas.</t>
  </si>
  <si>
    <t>Ejecución de Ferias Agropecuarias.</t>
  </si>
  <si>
    <t>No. de Ferias Agropecuarias Ejecutadas.</t>
  </si>
  <si>
    <t>1 - Programación y planificación de las ferias.
2 - Presentar a la MAE la programación de las ferias.
3 - Solicitar y gestionar los recursos económicos al área financiera.
4 - Levantamiento del lugar.
5 - Preparar la logística del lugar.</t>
  </si>
  <si>
    <t>Ejecución de Red de Agromercados.</t>
  </si>
  <si>
    <t>No. de Agromercados Ejecutados al final del año.</t>
  </si>
  <si>
    <t>1 - Programación y planificación de los agromercados.
2 - Dar a conocer a la MAE la programación de los agromercados.
3 - Solicitar y gestionar los recursos económicos al área financiera.
4 - Estudio del mercado.
5 - Preparar la logística de los locales.</t>
  </si>
  <si>
    <t>Medir el nivel de satisfacción de los servicios comprometidos a través de diferentes medios de comunicación.</t>
  </si>
  <si>
    <t>Carta de Compromiso al Ciudadano.</t>
  </si>
  <si>
    <t>No. de encuestas realizadas.</t>
  </si>
  <si>
    <t>1 - Recibir la muestra para el levantamiento de la encuesta.
2 - Recibir el cuestionario a realizar en la encuesta.
3 - Distribuir los cuestionarios por zonas.
4 - Recibir y enviar los cuestionarios al Departamento de Planificación y Desarrollo.</t>
  </si>
  <si>
    <t>- Dirección de Comercialización.
- Dirección de Abastecimiento, Distribución y Logística.
- Dirección Agropecuaria, Normas y Tecnología Alimentaria.</t>
  </si>
  <si>
    <t>1 - Programación Mercados de Productores.
2 - Presupuestos de Mercados Fijos, Transferencias de Mercados Fijos.
3 - Fotos.
4 - Relación de Pagos, Liquidación de Presupuestos.</t>
  </si>
  <si>
    <t>1 - Agenda Semanal, Programación Bodegas Móviles.
2 - Matriz de Gastos Operativos, Relación de Listados de los Departamentos de Transportación, Seguridad Militar y Bodegas Móviles.
3 - Ejecución Bodegas Móviles.</t>
  </si>
  <si>
    <t>1 - Programación Ferias Agropecuarias.
2 - Comunicación y Acta de Reunión.
3 - Matriz de gastos operativos.
4 - Fotos.
5 - Relación de Pagos.</t>
  </si>
  <si>
    <t>1 - Programación Agromercados.
2 - Comunicación y Acta de Reunión.
3 - Matriz de gastos operativos.
4 - Informes Estudios de Mercados.
5 - Fotos, Relación de pagos de los gastos.</t>
  </si>
  <si>
    <t>- Dirección Ejecutiva.
- Departamento de Planificación y Desarrollo.
- Departamento de Comunicaciones.</t>
  </si>
  <si>
    <t>1 - Correo electrónico de la División de Desarrollo Institucional y Calidad en la gestión.
2 - Correo electrónico del Departamento de Planificación.
3 - Carta de Entrega a los gerentes provinciales y regionales.
4 - Carta de envío y entrega al Departamento de Planificación y Desarrollo.</t>
  </si>
  <si>
    <t>Ejecutar de forma efectiva y eficaz los planes, proyectos, normas y procesos de nuevas regulaciones.</t>
  </si>
  <si>
    <t>Directorio Ejecutivo.</t>
  </si>
  <si>
    <t>No. de encuentros programados.</t>
  </si>
  <si>
    <t>1 - Coordinar fecha, hora y lugar donde se va a llevar a cabo el encuentro.
2 - Convocar miembros al Consejo Directorio Ejecutivo.
3 - Efectuar el encuentro.</t>
  </si>
  <si>
    <t>STAFF Ejecutivo.</t>
  </si>
  <si>
    <t>No. de reuniones.</t>
  </si>
  <si>
    <t>1 - Planificar la fecha, hora y lugar del encuentro.
2 - Convocatoria a los líderes de las direcciones y departamentos.
3 - Preparar agenda.</t>
  </si>
  <si>
    <t>Asegurar el abastecimiento de los productos para que no les falte a la población e impulsar el desarrollo agropecuario.</t>
  </si>
  <si>
    <t>Reuniones con el Ministro de Agricultura.</t>
  </si>
  <si>
    <t>No. de encuentros con la MAE.</t>
  </si>
  <si>
    <t>1 - Solicitar cita con el Ministro.
2 - Presentar Resultados y nuevos proyectos/programas de la Institución.
3 - Presentar status y ejecución de los programas actuales.</t>
  </si>
  <si>
    <t>Visitas a los productores.</t>
  </si>
  <si>
    <t>No. de visitas.</t>
  </si>
  <si>
    <t>1 - Planificar las visitas.
2 - Convocar a los acompañantes.
3 - Realizar las visitas y hacer levantamiento de las condiciones de sus productos.</t>
  </si>
  <si>
    <t>Montaje exitoso de las ferias propuestas.</t>
  </si>
  <si>
    <t>Coordinación para ejecución de Ferias Agropecuarias.</t>
  </si>
  <si>
    <t>No. de Ferias coordinadas.</t>
  </si>
  <si>
    <t>1 - Montaje  y preparación logística. 
2 - Invitación a los productores y participantes externos.
3 - Hacer requerimientos de lugar.
4 - Llevar a cabo la feria.</t>
  </si>
  <si>
    <t>Apertura de Agromercados.</t>
  </si>
  <si>
    <t>Apoyo a la rehabilitación de Agromercados.</t>
  </si>
  <si>
    <t>No. de Agromercados Rehabilitados al final del año.</t>
  </si>
  <si>
    <t>1  - Montaje  y preparación logística. 
2 - Levantamiento y diagnóstico de necesidades.
3 - Reparación y habilitación de infraestructura.
4 - Apertura de los Agromercados.</t>
  </si>
  <si>
    <t>Agregar más productos a la canasta que ofrece la Institución a los consumidores.</t>
  </si>
  <si>
    <t>Soporte técnico en la expansión de la oferta de las bodegas móviles.</t>
  </si>
  <si>
    <t>No. de combos alimenticios.</t>
  </si>
  <si>
    <t>1 - Adquisición de productos por alguna coyuntura especial.
2 - Estudio de los productos que la población más demanda.
3 - Ubicar los productores de dicho producto.
4 - Lograr acuerdo de venta con la Institución.
5 - Agregar productos a nuestro listado.</t>
  </si>
  <si>
    <t>Montaje del software.</t>
  </si>
  <si>
    <t>Coordinar el apoyo para el montaje de un software de contabilidad para los programas de la Institución.</t>
  </si>
  <si>
    <t>Software implementado.</t>
  </si>
  <si>
    <t>1 - Diagnóstico y levantamiento de las necesidades.
2 - Comprar el software.
3 - Montaje del mismo.</t>
  </si>
  <si>
    <t>Aportar estadísticas al sector Agropecuario.</t>
  </si>
  <si>
    <t>Convenio Interinstitucional INESPRE-ONE.</t>
  </si>
  <si>
    <t>No. de Minutas Reuniones.</t>
  </si>
  <si>
    <t>1 - Levantamiento de información de todos los departamentos que pueden aportar datos valiosos.
2 - Ejecución del convenio.</t>
  </si>
  <si>
    <t>Apoyar a los productores y a los consumidores.</t>
  </si>
  <si>
    <t>Convenio Interinstitucional Ministerio de Agricultura-INESPRE-Proconsumidor.</t>
  </si>
  <si>
    <t>1 - Levantamiento de información diaria sobre precios de los productos de la canasta básica.
2 - Ejecución del convenio.</t>
  </si>
  <si>
    <t>Mejorar la Comercialización Agropecuaria Nacional.</t>
  </si>
  <si>
    <t>Convenio INESPRE-Confenagro.</t>
  </si>
  <si>
    <t>1 - Promoción de nuevas oportunidades de inversión en la comercialización agropecuaria y ayuda a los productores sobre comercialización de sus productos.
2 - Ejecución del convenio.</t>
  </si>
  <si>
    <t>Facilitar transporte gratuito a los empleados de la Institución.</t>
  </si>
  <si>
    <t>Convenio INESPRE-OMSA.</t>
  </si>
  <si>
    <t>1 - Transporte gratuito para los empleados del INESPRE, como adicional de compensación.
2 - Ejecución del convenio.</t>
  </si>
  <si>
    <t>Ayudar al Proyecto a comercializar los productos que siembre a través de los programas que desarrolla la Institución.</t>
  </si>
  <si>
    <t>Convenio INESPRE-Proyecto Cruz de Manzanillo</t>
  </si>
  <si>
    <t>1 - Compra de productos para comercializar a través del INESPRE.</t>
  </si>
  <si>
    <t>Ayudar a la comercialización de carne de pescado nacional.</t>
  </si>
  <si>
    <t>Convenio INESPRE-CODOPESCA.</t>
  </si>
  <si>
    <t>1 - Participación de los agricultores en las ferias de productores del INESPRE.</t>
  </si>
  <si>
    <t>Cooperación mutua entre ambas instituciones.</t>
  </si>
  <si>
    <t>Convenio INESPRE-UASD.</t>
  </si>
  <si>
    <t>1 - Pasantías a estudiantes de Agronomía de la UASD en la institución.
2 - Participación de profesores de la UASD en capacitaciones internas del INESPRE.</t>
  </si>
  <si>
    <t>-Sección de Protocolo.</t>
  </si>
  <si>
    <t>1-  Correos electrónicos.
2-Convocatoria                 
3- Registro de participantes e Informe y Asamblea o Minuta del Directorio.</t>
  </si>
  <si>
    <t>Las fechas de las celebraciones de los consejos no son previamente establecidas.</t>
  </si>
  <si>
    <t>1- Notificación vía chat grupal.
2- Convocatoria.
3- Registro de participantes e Informe y  Minuta del encuentro.</t>
  </si>
  <si>
    <t>Fechas no establecidas.</t>
  </si>
  <si>
    <t>Áreas operativas del INESPRE.</t>
  </si>
  <si>
    <t>1- Registro de  mensajes convocando.
2- Fotografías de las visitas.
3-  Minuta de reunión.</t>
  </si>
  <si>
    <t>Gerencias regionales.</t>
  </si>
  <si>
    <t>1- Agenda del Director.
 2- Convocatoria.
 3- Fotografías de las visitas e Informes.</t>
  </si>
  <si>
    <t>Subdirección Ejecutiva.</t>
  </si>
  <si>
    <t>- Dirección de Gestión de Programas.
- Dirección de Comercialización.
- División de Compras y Contrataciones.
- Dirección de Abastecimiento, Distribución y Logística.
- Dirección Administrativa Financiera.</t>
  </si>
  <si>
    <t xml:space="preserve">
1 - Comunicaciones internas.
2 - Cartas.
3 - Noticias digitales en la página web del INESPRE y prensa en general.
4 - Publicaciones en redes sociales  e inauguración.</t>
  </si>
  <si>
    <t>- Dirección de Gestión de Programas.
- Dirección de Comercialización.
- Dirección de Abastecimiento, Distribución y Logística.
- Dirección Administrativa Financiera.</t>
  </si>
  <si>
    <t>1 - Correos con requerimientos.
2 - Comunicaciones.
3 - Publicaciones en redes sociales.
4 - Inauguración de Agromercados.</t>
  </si>
  <si>
    <t>- Departamento de Tecnologías de la Información y Comunicación.
- Dirección de Comercialización.</t>
  </si>
  <si>
    <t>1 - Correos y comunicaciones internas sobre situación.
2 - Cartas externas.
3 - Contacto con productores.
4 - Concretar acuerdos o convenios.
5 - Expansión de la oferta en los programas.
6 - Publicación en redes.</t>
  </si>
  <si>
    <t>Departamento de Tecnologías de la Información y Comunicación.</t>
  </si>
  <si>
    <t>1 - Comunicaciones.
2 - Requerimientos a compras internos.
3 - Sistema montado.</t>
  </si>
  <si>
    <t>Oficina de Relaciones Interinstitucionales.</t>
  </si>
  <si>
    <t>1 - Minutas de las reuniones.
2 - Convenio firmado.</t>
  </si>
  <si>
    <t>- Dirección de Comercialización.
- Departamento de Tecnología de la Información y Comunicación.</t>
  </si>
  <si>
    <t>1 - Reporte de precios.
2 - Convenio firmado.</t>
  </si>
  <si>
    <t>- Dirección Ejecutiva.
- Dirección de Comercialización.</t>
  </si>
  <si>
    <t>1 - Ferias de productores y capacitaciones.
2 - Convenio firmado.</t>
  </si>
  <si>
    <t>Dirección de Recursos Humanos.</t>
  </si>
  <si>
    <t>1 - Comunicación interna.
2 - Convenio firmado.</t>
  </si>
  <si>
    <t>1 - Órdenes de compra.</t>
  </si>
  <si>
    <t>- Dirección de Gestión de Programas.
- Dirección de Comercialización.</t>
  </si>
  <si>
    <t>1 - Convenio firmado.</t>
  </si>
  <si>
    <t>- Dirección de Recursos Humanos.
- Dirección Agropecuaria, Normas y Tecnología Alimentaria.
- Dirección de Comercialización.</t>
  </si>
  <si>
    <t>1 - Reporte de pasantías por la Dirección de Recursos Humanos.
2 - Informes de talleres realizados, fotos, noticias en la página web.</t>
  </si>
  <si>
    <t>Publicar información institucional en diferentes medios digitales e impresos.</t>
  </si>
  <si>
    <t>Notas de prensa.</t>
  </si>
  <si>
    <t>No. de Notas de prensa realizadas.</t>
  </si>
  <si>
    <t>1 - Seleccionar tema.
2 - Redactar nota de prensa.
3 - Corregir la nota.
4 - Enviarla al medio a publicar.</t>
  </si>
  <si>
    <t>Cartas aniversarios de medios.</t>
  </si>
  <si>
    <t>No. de Cartas de aniversario.</t>
  </si>
  <si>
    <t>1 - Seleccionar el medio.
2 - Redactar las cartas.
3 - Enviarla a la Dirección Ejecutiva para firma y sello.
4 - Enviar carta al medio.</t>
  </si>
  <si>
    <t>Coordinación para envío de Bodegas Móviles a los medios.</t>
  </si>
  <si>
    <t>No. de Bodegas Móviles para enviar.</t>
  </si>
  <si>
    <t xml:space="preserve">B  </t>
  </si>
  <si>
    <t>1 -  Solicitud del medio de comunicación.
2 - Remitir solicitud a Dirección de Gestión de Programas.
3 - Enviar las Bodegas Móviles a dicho medio.</t>
  </si>
  <si>
    <t>Entrevistas al Director.</t>
  </si>
  <si>
    <t>No. de entrevistas realizadas.</t>
  </si>
  <si>
    <t>1 - Solicitar una entrevista.
2 - Esperar la fecha a ser entrevistado y asistir el día establecido.</t>
  </si>
  <si>
    <t>Agenda del día.</t>
  </si>
  <si>
    <t>No. de Agendas publicadas.</t>
  </si>
  <si>
    <t>1 - Hacer solicitud de agenda en el medio.</t>
  </si>
  <si>
    <t>Reducir los niveles de quejas.</t>
  </si>
  <si>
    <t>Pagos por capítulo de publicidad.</t>
  </si>
  <si>
    <t>No. de pagos realizados.</t>
  </si>
  <si>
    <t>1 - Enviar la factura.
2 - Solicitar el pago.
3 - Enviar a los Departamentos correspondientes.</t>
  </si>
  <si>
    <t>Mantener a los empleados al tanto de las actividades de mayor relevancia de la Institución.</t>
  </si>
  <si>
    <t>Actualizaciones de los murales digitales.</t>
  </si>
  <si>
    <t>No. de actualizaciones programadas.</t>
  </si>
  <si>
    <t>1 - Seleccionar el texto a mostrar.
2 - Cambiar el contenido anterior por el nuevo.</t>
  </si>
  <si>
    <t>Actualizaciones del portal.</t>
  </si>
  <si>
    <t>1 - Crear contenidos.
2 - Subir fotos e informaciones.
3 - Dar seguimiento al portal.</t>
  </si>
  <si>
    <t>Publicaciones en Redes  Sociales.</t>
  </si>
  <si>
    <t>No. de publicaciones.</t>
  </si>
  <si>
    <t>1 - Crear contenidos.
2 - Subir fotos y videos e informaciones de interés.
3 - Monitorear las visualizaciones y comentarios.</t>
  </si>
  <si>
    <t>Dar a conocer ocasiones especiales de la Institución a la población.</t>
  </si>
  <si>
    <t>Fotos institucionales.</t>
  </si>
  <si>
    <t>No. de fotos.</t>
  </si>
  <si>
    <t>1 - Ir al lugar o programa determinado.
2 - Hacer las fotos.
3 - Subir y archivar.</t>
  </si>
  <si>
    <t>Videos institucionales.</t>
  </si>
  <si>
    <t>No. de videos.</t>
  </si>
  <si>
    <t>1 - Ir a la actividad solicitada.
2 - Grabar el evento.
3 - Archivar videos.</t>
  </si>
  <si>
    <t>Infomerciales institucionales.</t>
  </si>
  <si>
    <t>No. de infomerciales.</t>
  </si>
  <si>
    <t>1 - Conocer el tema a promocionar.
2 - Recoger las informaciones y luego hacer el spot.
3 - Promoción.</t>
  </si>
  <si>
    <t>Dar a conocer información de las ventas de los Mercados de Productores y las Bodegas Móviles a la población.</t>
  </si>
  <si>
    <t>Promociones institucionales.</t>
  </si>
  <si>
    <t>No. de promociones.</t>
  </si>
  <si>
    <t>1 - Seleccionar el sector donde se anunciará.
2 - Grabar el contenido indicado a promocionar.
3 - Enviar la bodega móvil a dicho sector.</t>
  </si>
  <si>
    <t>Institución con credibilidad y buena reputación a nivel nacional e internacional.</t>
  </si>
  <si>
    <t>Encuesta de posicionamiento de la marca INESPRE.</t>
  </si>
  <si>
    <t>No. de Encuestas realizadas</t>
  </si>
  <si>
    <t>1 - Diseñar el cuestionario.
2- Aplicar prueba piloto.
3 - Validar cuestionario.
4 - Realizar levantamiento estadístico.</t>
  </si>
  <si>
    <t>Informar al Director y empleados de temas del sector agropecuario y económico.</t>
  </si>
  <si>
    <t>Síntesis informativa.</t>
  </si>
  <si>
    <t>No. de síntesis realizadas.</t>
  </si>
  <si>
    <t>1 - Recolección de información en los medios digitales e impresos.
2 - Envío de síntesis a los correos electrónicos y de forma física.</t>
  </si>
  <si>
    <t>Dar a conocer todo lo realizado por el INESPRE.</t>
  </si>
  <si>
    <t>Revista institucional.</t>
  </si>
  <si>
    <t>No. de Revistas realizadas.</t>
  </si>
  <si>
    <t>1 - Nota de prensa.
2 - Recolección de información.
3 - Corrección de texto y estilo.</t>
  </si>
  <si>
    <t>Cubrir los requerimientos de las Direcciones o Departamentos solicitantes para proyectarlos en imagen.</t>
  </si>
  <si>
    <t>Solicitud de cobertura.</t>
  </si>
  <si>
    <t>No. de coberturas realizadas.</t>
  </si>
  <si>
    <t>1 - Solicitud de servicio.
2 - Cubrir la actividad.
3 - Cobertura realizada.</t>
  </si>
  <si>
    <t>Informar de forma resumida las noticias cubiertas por la institución.</t>
  </si>
  <si>
    <t>Cápsula informativa.</t>
  </si>
  <si>
    <t>No. de cápsulas.</t>
  </si>
  <si>
    <t>1 - Revisar las notas de prensa.
2 - Realizar la selección del texto.
3 - Grabar el video.</t>
  </si>
  <si>
    <t>Sección de Prensa.</t>
  </si>
  <si>
    <t xml:space="preserve">1 - Calendario de efemérides.
2,3 - Solicitud de actividad.
4 - Publicación en la página y publicación en el medio enviado. </t>
  </si>
  <si>
    <t>Departamento de Comunicaciones.</t>
  </si>
  <si>
    <t>-Dirección Ejecutiva.</t>
  </si>
  <si>
    <t>1 - Lista de aniversarios de medios.
2,3 - Carta impresa de felicitación.
4 - Carta recibida.</t>
  </si>
  <si>
    <t>-Dirección de Gestión de Programas.</t>
  </si>
  <si>
    <t>1,2 - Correo electrónico.
3 - Carta.</t>
  </si>
  <si>
    <t>1 - Correo electrónico.
2 - Fotos y videos de entrevista.</t>
  </si>
  <si>
    <t>-Medios de Comunicación externos.</t>
  </si>
  <si>
    <t>1 - Reporte de la publicación impresa del medio.</t>
  </si>
  <si>
    <t>-Dirección Administrativa Financiera.</t>
  </si>
  <si>
    <t>1 - Facturas.
2 - Correo electrónico.
3 - Carta impresa recibida.</t>
  </si>
  <si>
    <t>1- Correo electrónico.
2 - Visualización del contenido en la pantalla.</t>
  </si>
  <si>
    <t>1 - Listado de efemérides, fotos.
2,3 - Página institucional.</t>
  </si>
  <si>
    <t>1 - Fotos.
2 - Publicaciones.
3 - Mediciones.</t>
  </si>
  <si>
    <t>1,2 - Fotos, documento, memorias.
3 - Página institucional y redes sociales.</t>
  </si>
  <si>
    <t>1 - Programación de los canales de comercialización de la Institución.
2 - Texto del contenido a grabar.
3 - Audio.</t>
  </si>
  <si>
    <t>-Departamento de Planificación y Desarrollo.</t>
  </si>
  <si>
    <t>1 - Preguntas elaboradas.
2 - Resultado prueba piloto.
3 - Presentación del cuestionario final a las áreas involucradas vía correo electrónico.
4 - Resultado obtenido de la encuesta.</t>
  </si>
  <si>
    <t>1 - Sitios web.
2 - Correos electrónicos, síntesis impresa, síntesis electrónica.</t>
  </si>
  <si>
    <t>1,2 - Notas de prensa publicadas en la página web institucional.
3 - Revista culminada.</t>
  </si>
  <si>
    <t>-Todas las Direcciones o Departamentos de la Institución.</t>
  </si>
  <si>
    <t>1 - Cartas de solicitud.
2 -  Correos electrónicos, fotos, videos.</t>
  </si>
  <si>
    <t>1,2 - Notas de prensa publicadas en la página web institucional.
3 - Video realizado.</t>
  </si>
  <si>
    <t>Asegurar que las actividades se lleven a cabo de forma eficiente.</t>
  </si>
  <si>
    <t>Asistencia a talleres de capacitación.</t>
  </si>
  <si>
    <t>No. de talleres a los cuales se van a asistir.</t>
  </si>
  <si>
    <t>1 - Realizar la solicitud al departamento correspondiente ya sea la División de Compras y Contrataciones, Dirección Administrativa Financiera.
2 - Ejecución de actividad.
3 - Recepción de servicios.</t>
  </si>
  <si>
    <t>Asistencia a las reuniones de las diferentes Direcciones o Departamentos.</t>
  </si>
  <si>
    <t>No. de comunicaciones para solicitar las reuniones en el salón de conferencias.</t>
  </si>
  <si>
    <t>1 - Realizar la solicitud al departamento correspondiente ya sea la División de Compras y Contrataciones o Dirección Administrativa Financiera.
2 - Ejecución de actividad.
3 - Recepción de servicios.</t>
  </si>
  <si>
    <t>Mantener nuestra identidad nacional e institucional a través de la conmemoración de estas fechas.</t>
  </si>
  <si>
    <t>Celebración de las efemérides, Misa de aniversario, Fiesta navideña.</t>
  </si>
  <si>
    <t>No. de Actividades programadas para organizar.</t>
  </si>
  <si>
    <t>Cumplir con las expectativas solicitadas.</t>
  </si>
  <si>
    <t>Decoraciones florales.</t>
  </si>
  <si>
    <t>No. de decoraciones programadas.</t>
  </si>
  <si>
    <t>1 - Recibir  el requerimiento.
2 - Ejecutar el mismo.</t>
  </si>
  <si>
    <t>Sección de Protocolo.</t>
  </si>
  <si>
    <t>-División de Compras y Contrataciones.
-Dirección Administrativa Financiera.</t>
  </si>
  <si>
    <t>1 - Solicitud de elaboración de  talleres.
2 - Comunicaciones enviadas a las áreas.
3 - Realización de la recepción del servicio.</t>
  </si>
  <si>
    <t>1 - Comunicaciones enviadas a las áreas.
2 - Listados de asistencia.
3 - Apoyo brindado por el auxiliar de protocolo.</t>
  </si>
  <si>
    <t>1 - Solicitud a las diferentes Direcciones o Departamentos.
2 - El material audiovisual que realiza comunicaciones.
3 - Asistencia de auxiliar de protocolo.</t>
  </si>
  <si>
    <t>1 - Requerimiento al Departamento Financiero o a la División de Compras y Contrataciones.
2 - Decoraciones colocadas en su respectivo lugar.</t>
  </si>
  <si>
    <t>Lograr el mejor funcionamiento en las actividades realizadas en las áreas.</t>
  </si>
  <si>
    <t>Auditorías de cumplimiento de las normas.</t>
  </si>
  <si>
    <t>No. de Auditorías programadas.</t>
  </si>
  <si>
    <t>1 - Solicitud de auditoría para fines de aprobación.
2 - Aprobación de auditoría a ejecutar.
3 - Ejecución de la auditoría.</t>
  </si>
  <si>
    <t>Auditoría de procedimientos de las áreas.</t>
  </si>
  <si>
    <t>Registrar todos los documentos, validar, evaluar y controlar mediante estos la ejecución de las actividades institucionales.</t>
  </si>
  <si>
    <t>Validación, evaluación y control de documentos de ejecución, administración y de operaciones.</t>
  </si>
  <si>
    <t>No. de Informe de revisión y verificación de documentos, procesados por su cumplimiento con las normas y los procedimientos.</t>
  </si>
  <si>
    <t>1 - Recepción de los documentos de todas las áreas.
2 - Revisión de los documentos.
3 - Corrección de los documentos.
4 - Entrega de los documentos.</t>
  </si>
  <si>
    <t>Fiscalizar las Operaciones Institucionales.</t>
  </si>
  <si>
    <t>Arqueo de Cajas Chicas y Fondos Operacionales.</t>
  </si>
  <si>
    <t>No. de Arqueo de Cajas Chicas y Fondos Operacionales.</t>
  </si>
  <si>
    <t>1 - Escoger la fecha para la realización del arqueo.
2 - Realizar el arqueo.</t>
  </si>
  <si>
    <t>Auditoría a realizar.</t>
  </si>
  <si>
    <t>No. de Auditorías Realizadas.</t>
  </si>
  <si>
    <t>1 - Programar fecha para la auditoría.
2 - Planificar auditoría.
3 - Ejecutar la auditoría.</t>
  </si>
  <si>
    <t>Análisis Diarios de Ventas en Agromercados.</t>
  </si>
  <si>
    <t>No. de Diarios de Ventas Analizados.</t>
  </si>
  <si>
    <t>1 - Programar fecha para el análisis de ventas de los agromercados.
2 - Planificación del análisis de ventas en agromercados.
3 - Realización del análisis.</t>
  </si>
  <si>
    <t>Cheques Revisados.</t>
  </si>
  <si>
    <t>No. de Cheques.</t>
  </si>
  <si>
    <t>1 - Recepción de cheques a revisar.
2 - Revisión de cheques.
3 - Entrega de cheques.</t>
  </si>
  <si>
    <t>Fiscalización y Val. Operaciones Op/Financiera en Mercados de Productores y Bodegas Móviles.</t>
  </si>
  <si>
    <t>No. de Operaciones Fiscalizadas.</t>
  </si>
  <si>
    <t>1 - Programar fecha para la fiscalización y validación de operaciones financieras en Mercados de Productores y Bodegas Móviles.
2 - Planificación de las operaciones. 
3 - Ejecución de las operaciones.</t>
  </si>
  <si>
    <t>Fiscalización y Validación de Inventario de Materiales y Suministros.</t>
  </si>
  <si>
    <t>No. de Inventarios a Suministros.</t>
  </si>
  <si>
    <t>1 - Programar fecha para la fiscalización y validación del inventario de materiales de suministro.
2 - Planificar el inventario de materiales de suministro.
3 - Ejecución del inventario.</t>
  </si>
  <si>
    <t>Fiscalización y Validación de Inventario de Productos.</t>
  </si>
  <si>
    <t>No. de Inventarios a Productos.</t>
  </si>
  <si>
    <t>1 - Programar fecha para la fiscalización y validación de inventario de producto.
2 - Planificación del inventario de producto.
3 - Ejecución del inventario de producto.</t>
  </si>
  <si>
    <t>Informe de Ingresos Mensuales de la Institución.</t>
  </si>
  <si>
    <t>No. de Informes de Ingresos.</t>
  </si>
  <si>
    <t>1 - Recolectar información sobre los ingresos mensuales.
2 - Realizar informe.</t>
  </si>
  <si>
    <t>Informe de Pagos Electrónicos a Empleados.</t>
  </si>
  <si>
    <t>No. de Informes de Pagos Electrónicos.</t>
  </si>
  <si>
    <t>1 - Recolectar información sobre los pagos electrónicos a empleados. 
2 - Realizar informe.</t>
  </si>
  <si>
    <t>Fiscalización de Transferencias  Electrónicas (varias).</t>
  </si>
  <si>
    <t>No. de Pagos por Transferencia.</t>
  </si>
  <si>
    <t>1 - Recolectar información sobre las transferencias.
2 - Realizar informe.</t>
  </si>
  <si>
    <t>Revisión de Expedientes para Fines de Pagos.</t>
  </si>
  <si>
    <t>No. de expedientes revisados.</t>
  </si>
  <si>
    <t>1 - Recepción de expedientes para fines de pago.
2 - Revisión de los expedientes.
3 - Entrega de los expedientes revisados.</t>
  </si>
  <si>
    <t>Revisión de Nómina a Empleados Fijos.</t>
  </si>
  <si>
    <t>No. de Expedientes de Nómina Revisados.</t>
  </si>
  <si>
    <t>1 - Recepción de la nómina de empleados fijos.
2 - Revisión de  la nómina de empleados fijos. 
3 - Entrega de la nómina revisada.</t>
  </si>
  <si>
    <t>Verificación de Activos Fijos (varios movimientos).</t>
  </si>
  <si>
    <t>No. de Movimientos de Activos Fijos Fiscalizados.</t>
  </si>
  <si>
    <t>1 - Programar fecha para la verificación de los movimientos de Activos Fijos.
2 - Realizar movimientos.</t>
  </si>
  <si>
    <t>Verificación y Validación de Inventario de Activos Fijos.</t>
  </si>
  <si>
    <t>No. de Verificaciones de Inventario de Activos Fijos.</t>
  </si>
  <si>
    <t>1 - Programar fecha para la validación de los inventarios de Activos Fijos.
2 - Planificación del inventario de Activos Fijos.
3 - Ejecución del inventario.</t>
  </si>
  <si>
    <t>Departamento de Normas, Sistemas, Supervisión y Seguimiento.</t>
  </si>
  <si>
    <t>-Todas las áreas.</t>
  </si>
  <si>
    <t>1,2 - Solicitud aprobada.
3 - Informe de auditoría ejecutada.</t>
  </si>
  <si>
    <t>Sección de Revisión Interna.</t>
  </si>
  <si>
    <t>1 - Registro en el libro de entrada.
2,3 - Informe de revisión.
4 - Registro en el libro de salida.</t>
  </si>
  <si>
    <t>División de Fiscalización.</t>
  </si>
  <si>
    <t>1 - Programación o cronograma de trabajo.
2 - Informe de arqueo.</t>
  </si>
  <si>
    <t>1,2 - Programación o cronograma de trabajo.
3 - Informe de auditoría.</t>
  </si>
  <si>
    <t>1,2 - Programación o cronograma de trabajo.
3 - Informe de análisis.</t>
  </si>
  <si>
    <t>1 - Libro de registro de entrada.
2 - Validación del fiscalizador.
3 - Libro de registro de salida.</t>
  </si>
  <si>
    <t>1,2 - Programación o cronograma de trabajo.
3 - Informe de fiscalización de las operaciones de Mercados de Productores y Bodegas Móviles.</t>
  </si>
  <si>
    <t>-División de Compras y Contrataciones</t>
  </si>
  <si>
    <t>1,2 - Programación o cronograma de trabajo.
3 - Informe de fiscalización de la validación de inventario de materiales y suministro.</t>
  </si>
  <si>
    <t>-Dirección de Abastecimiento, Distribución y Logística.</t>
  </si>
  <si>
    <t>1,2 - Programación de trabajo.
3 - Informe de fiscalización de la validación del inventario de producto.</t>
  </si>
  <si>
    <t>1,2 - Informe de ingreso mensual.</t>
  </si>
  <si>
    <t>1,2 - Informe de pagos electrónicos a empleados.</t>
  </si>
  <si>
    <t>1,2 - Reporte de transferencias electrónicas.</t>
  </si>
  <si>
    <t>-Sección de Revisión  Interna.</t>
  </si>
  <si>
    <t>-Sección de Activos Fijos.</t>
  </si>
  <si>
    <t>1 - Programación o cronograma de trabajo.
2 - Formato de verificación de Activos Fijos.</t>
  </si>
  <si>
    <t>1 - Programación o cronograma de trabajo.
2 - Formato de verificación y validación de inventario de Activos Fijos.</t>
  </si>
  <si>
    <t>Plan Estratégico Institucional (PEI) 2021-2024.</t>
  </si>
  <si>
    <t>Documento del PEI publicado.</t>
  </si>
  <si>
    <t xml:space="preserve">1 - Convocatoria de una jornada de trabajo con las áreas institucionales para realizar un análisis FODA institucional.
2 - Hacer una revisión del Credo Organizacional.
3 - Formulación de los ejes y objetivos estratégicos institucionales.
4 - Llenado de la matriz del MEPyD.
5 - Consolidación de la matriz del PEI con todas las áreas.
6 - Culminación y socialización del PEI con todas las áreas.
</t>
  </si>
  <si>
    <t>Plan de Compras y Proyecto de Presupuesto del año 2022.</t>
  </si>
  <si>
    <t>No. de documentos publicados.</t>
  </si>
  <si>
    <t>1 - Solicitar requerimientos de insumos a las áreas.
2 - Formular Plan de Compras y Presupuesto preliminar.
3 - Enviar el Presupuesto a DIGEPRES, Ministerio de Agricultura y Ministerio de Hacienda para fines de aprobación.
4 - Ajustes y Reformulación del Proyecto de Presupuesto Aprobado.</t>
  </si>
  <si>
    <t>Alcanzar las metas establecidas en base a las programadas; proveer seguimiento oportuno a las variables pertinentes y realizar los ajustes necesarios.</t>
  </si>
  <si>
    <t>Dashboard de estadísticas.</t>
  </si>
  <si>
    <t>No. de Dashboards realizados.</t>
  </si>
  <si>
    <t>1 - Solicitar y recibir las Estadísticas Mensuales.
2 - Digitar formularios de recepciones de productos.
3 - Elaboración de Dashboard con variables pertinentes.</t>
  </si>
  <si>
    <t>Informes de seguimiento: Ejecuciones trimestrales del POA y Memoria Institucional 2021.</t>
  </si>
  <si>
    <t>No. de informes publicados.</t>
  </si>
  <si>
    <t>1 - Enviar matriz de ejecución a las áreas para completar.
2 - Recepción de las matrices.
3 - Elaboración de los informes trimestrales y rendición de cuentas en la memoria.
4 - Revisión y Publicación de los documentos elaborados.</t>
  </si>
  <si>
    <t>Incorporar la política medioambiental en las actividades y decisiones del INESPRE.</t>
  </si>
  <si>
    <t>Plan de Medioambiente.</t>
  </si>
  <si>
    <t>Documento del Plan elaborado.</t>
  </si>
  <si>
    <t>1 - Integrar a las áreas competentes.
2 - Formulación del Plan de Medioambiente.</t>
  </si>
  <si>
    <t>Mitigar los riesgos existentes y robustecer la estructura física y tecnológica de la Institución para fortalecer la seguridad de la información.</t>
  </si>
  <si>
    <t>Plan de Seguridad Física y Tecnológica.</t>
  </si>
  <si>
    <t>1 - Solicitar el levantamiento de necesidades de refuerzo de seguridad al Departamento de Ingeniería y Arquitectura.
2 - Solicitar un reporte analizando los riesgos de la información y equipos tecnológicos.
3 - Formulación del Plan de Seguridad Física y Tecnológica.</t>
  </si>
  <si>
    <t>Revolucionar el proceso de comunicación interna entre los servidores públicos de la Institución y fortalecer las vías de comunicación con los ciudadanos-clientes.</t>
  </si>
  <si>
    <t>Plan de Comunicación Interna y Externa.</t>
  </si>
  <si>
    <t>1 - Solicitar al Departamento de Comunicaciones un análisis del entorno de la comunicación interna y externa.
2 - Diseñar diferentes propuestas.
3 - Elaborar el Plan de Comunicación Interna y Externa.</t>
  </si>
  <si>
    <t>- Dirección Ejecutiva.
- Departamento de Planificación y Desarrollo.</t>
  </si>
  <si>
    <t>1 - Registro de Participantes del análisis FODA.
2 - Credo Organizacional aprobado por la MAE.
3 - Ejes y objetivos estratégicos aprobados por la MAE. 
4 - Planilla de la Matriz del PEI aprobada por el MEPyD.
5 - Registro de firmas de las reuniones.
6 - El documento del PEI 2021-2024 aprobado por la MAE,  publicado en el Portal de Transparencia y enviado al MEPyD.</t>
  </si>
  <si>
    <t>División de Formulación, Monitoreo y Evaluación de PPP.</t>
  </si>
  <si>
    <t>1 - Copia de solicitudes recibidas y firmadas por las áreas.  
2 - Oficio de convocatoria a reuniones con las áreas sustantivas y el área de compras, formulario de asistencia de los participantes a reuniones. 
3 - Plan de Compras y Proyecto de Presupuesto preliminar, Oficio de remisión del Plan de Compras y Proyecto de Presupuesto preliminar a DGCP y DIGEPRES.
4 - Documentos terminados y aprobados por el Consejo de Directores.</t>
  </si>
  <si>
    <t>1 - Estadísticas mensuales de las áreas institucionales recibidas.
2 - Formularios digitados para fines de análisis.
3 - Dashboards realizados.</t>
  </si>
  <si>
    <t>1 - Correo enviado con la planilla del informe de ejecución a las diferentes áreas.
2 - Informes de ejecución recibidos de las diferentes áreas.
3,4 - Los informes trimestrales y la Memoria Institucional 2021 publicados en el Portal de Transparencia.</t>
  </si>
  <si>
    <t>- Dirección Administrativa Financiera.
- Dirección de Gestión de Programas.
- Dirección Agropecuaria, Normas y Tecnología Alimentaria.</t>
  </si>
  <si>
    <t>1 - Convocatoria a los involucrados y lista de asistencia.
2 - Plan elaborado y publicado en la plataforma NOBACI.</t>
  </si>
  <si>
    <t xml:space="preserve"> - Departamento de Tecnologías de la Información y Comunicación.
- Departamento de Ingeniería y Arquitectura.</t>
  </si>
  <si>
    <t>1,2 - Solicitud enviada y firmada por el área.
3 - Plan elaborado y publicado en la plataforma NOBACI.</t>
  </si>
  <si>
    <t xml:space="preserve"> - Departamento de Comunicaciones.</t>
  </si>
  <si>
    <t>Transversalizar el enfoque de género en las acciones y decisiones del INESPRE.</t>
  </si>
  <si>
    <t>Coordinación de capacitación y sensibilización a los Servidores Públicos del INESPRE en los temas de igualdad de género.</t>
  </si>
  <si>
    <t>Número de capacitaciones coordinadas.</t>
  </si>
  <si>
    <t>1 - Realizar un cronograma de trabajo.           
2 - Gestionar  las capacitaciones.                            
3 - Difusión de la sensibilización.</t>
  </si>
  <si>
    <t>Proyecto de Sala de Lactancia Materna.</t>
  </si>
  <si>
    <t>Sala de lactancia materna instalada, inaugurada y en funcionamiento.</t>
  </si>
  <si>
    <t>1 - Realizar un cronograma de trabajo. 
2 - Ubicar espacio físico.    
3 - Adecuar el espacio físico.
4 - Equipar Sala.
5 - Apertura Sala de Lactancia Materna.</t>
  </si>
  <si>
    <t>Conmemoración fechas relevantes.</t>
  </si>
  <si>
    <t>Número de conmemoraciones.</t>
  </si>
  <si>
    <t>1 - Enviar cápsula educativa masiva.               
2 - Distribución de volantes y material educativo.
3 - Boletín Digital.</t>
  </si>
  <si>
    <t>Unidad de Igualdad de Género.</t>
  </si>
  <si>
    <t>- Departamento de Evaluación de Desempeño y Capacitación.
- Departamento de Comunicaciones.
- Sección de Protocolo.</t>
  </si>
  <si>
    <t>1 - Documento del cronograma de trabajo.
2 - Documentaciones pertinentes.                     
3 - Fotos, videos, notas de prensa, correos masivos al personal, registro de participantes.</t>
  </si>
  <si>
    <t>- Dirección Ejecutiva.
- Departamento de Planificación y Desarrollo.
- Dirección Administrativa Financiera.</t>
  </si>
  <si>
    <t>1 - Documento del cronograma de trabajo.
2 - Plano de Arquitectura.
3 - Documentaciones pertinentes. 
4 - Documentos de requisiciones.   
5 - Fotos, videos, notas de prensa, registro de participantes de la inauguración de la sala de lactancia.</t>
  </si>
  <si>
    <t>- Departamento de Planificación y Desarrollo.
- Departamento de Comunicaciones.
- Sección de Protocolo.</t>
  </si>
  <si>
    <t>1 - Correos enviados.
2 - Fotos, videos, notas de prensa, registro de participantes, publicaciones en redes sociales.
3 - Documento de publicación Boletín Digital.</t>
  </si>
  <si>
    <t>Apoyar en la articulación del funcionamiento, desarrollo y efectividad en la organización.</t>
  </si>
  <si>
    <t>Implementación de las Normas Básicas de Control Interno (NOBACI).</t>
  </si>
  <si>
    <t xml:space="preserve"> No. de informes de implementación de las NOBACI.</t>
  </si>
  <si>
    <t>1 - Elaboración de los procedimientos.
2 - Socialización de procedimientos.
3 - Carga de los procedimientos en la plataforma NOBACI.</t>
  </si>
  <si>
    <t>Estructura organizativa de la Institución actualizada.</t>
  </si>
  <si>
    <t>Documento publicado.</t>
  </si>
  <si>
    <t>1 - Levantamiento de información con las áreas sobre las prioridades de cambios relacionados con la estructura.
2 - Sometimiento de los cambios al MAP.</t>
  </si>
  <si>
    <r>
      <rPr>
        <sz val="12"/>
        <rFont val="Calibri"/>
        <family val="2"/>
      </rPr>
      <t>Implementar el Sistema</t>
    </r>
    <r>
      <rPr>
        <sz val="12"/>
        <color rgb="FF000000"/>
        <rFont val="Calibri"/>
        <family val="2"/>
      </rPr>
      <t xml:space="preserve"> de Gestión de Calidad en los diferentes procesos del INESPRE, asegurando su sostenibilidad para la mejora continua, que permita la satisfacción del usuario.</t>
    </r>
  </si>
  <si>
    <t>Informe de Encuesta Institucional de satisfacción ciudadana.</t>
  </si>
  <si>
    <t>Informe de encuesta institucional de satisfacción ciudadana publicado.</t>
  </si>
  <si>
    <t>1 - Determinar la muestra.
2 - Calendarizar el período a evaluar.
3 - Aplicar las encuestas.
4 - Tabulación de los datos.
5 - Realizar el informe de resultados.
6 - Determinación del plan de acción.</t>
  </si>
  <si>
    <t>Informe de evaluación de la Carta Compromiso al Ciudadano.</t>
  </si>
  <si>
    <t>Informe de evaluación enviado al MAP.</t>
  </si>
  <si>
    <t>1 - Preparar documentación para auditoría del segundo año.
2 - Plan de acción post-auditoría.
3 - Dar seguimiento a resultados de servicios comprometidos y generar acciones necesarias.
4 - Comunicar los resultados.</t>
  </si>
  <si>
    <t>Seguimiento al Plan de Mejora CAF y actualización autodiagnóstico CAF.</t>
  </si>
  <si>
    <t>No. de documentos elaborados.</t>
  </si>
  <si>
    <t>1 - Remitir acciones a las áreas correspondientes identificadas en el Plan de Mejora.
2 - Remisión del informe al MAP.
3 - Actualización autodiagnóstico CAF 2021-2022.</t>
  </si>
  <si>
    <t>Nivel de Implementación de la VAR (NOBACI).</t>
  </si>
  <si>
    <t>Implementación de la Valoración, Administración y Mitigación de Riesgos.</t>
  </si>
  <si>
    <t>No. de requerimientos realizados.</t>
  </si>
  <si>
    <t>1 - Levantamiento de información.
2 - Elaboración de Metodología y las matrices de Riesgo.
3 - Capacitación de los Directivos, encargados de área y Comité de Riesgo.</t>
  </si>
  <si>
    <t>División de Desarrollo Institucional y Calidad en la Gestión.</t>
  </si>
  <si>
    <t>1 - Procedimientos aprobados por los Encargados de áreas y la MAE.
2 - Registro de participantes firmado.
3 - Matriz de Resumen Seguimiento cuatrimestral firmada por la MAE y cargada en la plataforma.</t>
  </si>
  <si>
    <t xml:space="preserve"> - Departamento de Planificación y Desarrollo.
 - Dirección de Recursos Humanos.
 - Dirección Ejecutiva.
 - Otras áreas.</t>
  </si>
  <si>
    <t>1 - Actas de reunión, formularios de levantamiento de información.
2 - Solicitud de aprobación.</t>
  </si>
  <si>
    <t>- Departamento de Planificación y Desarrollo.
- Dirección de Recursos Humanos.
- Dirección Ejecutiva.
- Departamento de Tecnologías de la Información y Comunicación.
- Departamento de Comunicaciones.</t>
  </si>
  <si>
    <r>
      <rPr>
        <sz val="12"/>
        <rFont val="Calibri"/>
        <family val="2"/>
      </rPr>
      <t>1 - Data suministrada por el área responsable.
2 - Metodología de trabajo.
3 - Encuestas realizadas.
4 - Matriz de resultados.
5 - Informe de resultados de las 
encuestas completadas.
6 - Plan de acción elaborado en base a los resultados de la encuesta.</t>
    </r>
  </si>
  <si>
    <t>- Departamento de Planificación y Desarrollo.
- Dirección de Gestión de Programas.
- Oficina de Libre Acceso a la Información.
- Dirección Ejecutiva.
- Departamento de Comunicaciones.</t>
  </si>
  <si>
    <t>1 - Cronograma de trabajo.
2 - Informe de Resultados.
3 - Seguimiento a las mejoras implementadas.
4 - Socialización de los resultados de la auditoría.</t>
  </si>
  <si>
    <t>1 - Matriz de acciones implementadas.
2 - Comunicación de recibo.
3 - Autodiagnóstico actualizado y socializado.</t>
  </si>
  <si>
    <t>-Dirección Ejecutiva.
- Todas las áreas institucionales.</t>
  </si>
  <si>
    <t>1- Metodología aprobada.
2- Matrices completadas.
3 - Registro de participantes firmado.</t>
  </si>
  <si>
    <t>Potenciar el desarrollo del sector agropecuario.</t>
  </si>
  <si>
    <t>Impartición de talleres y mesas técnicas de trabajo.</t>
  </si>
  <si>
    <t>No. de talleres y mesas técnicas programadas.</t>
  </si>
  <si>
    <t>1 - Identificar proyectos existentes de cooperación.
2 - Gestionar expertos que expondrán el tema.
3 - Buscar el lugar para impartir el evento.
4 - Identificar las personas que asistirán al taller o mesa técnica.</t>
  </si>
  <si>
    <t>Informe de zonas con mejor desempeño productivo para la focalización de la inversión pública y privada.</t>
  </si>
  <si>
    <t>Informe realizado.</t>
  </si>
  <si>
    <t>1 - Identificar las zonas donde se hará el levantamiento.
2 - Visitar las zonas con el fin de verificar el desempeño productivo real.
3 - Elaboración del Informe.</t>
  </si>
  <si>
    <t>División de Cooperación Internacional.</t>
  </si>
  <si>
    <t>- Dirección de Recursos Humanos.
- Dirección Agropecuaria, Normas y Tecnología Alimentaria.
- Sección de Protocolo.</t>
  </si>
  <si>
    <t>1 - Matriz de Proyectos aprobado por la MAE.
2 - Informe de visitas con fotos, correos y/o llamadas a los diferentes expertos.
3 - Informe de solicitud del espacio para impartir evento.
4 - Listado de personas que asistirán al evento.</t>
  </si>
  <si>
    <t>1 - Informe de mapeo de las posibles zonas para el levantamiento.
2 - Fotos de las visitas realizadas a las zonas.
3 - Informe final aprobado por la MAE.</t>
  </si>
  <si>
    <t>Proveer a la Institución de una solución integral moderna para la gestión de sus operaciones con eficiencia y transparencia.</t>
  </si>
  <si>
    <t>INTRANET(Portal del empleado).</t>
  </si>
  <si>
    <t>No. de Módulos.</t>
  </si>
  <si>
    <t>1 - Digitalización de los puntos de ventas de los canales de comercialización.
2 - Actualización y estandarización de la página web.
3 - Instalación de pantallas e interconexión con el servidor.
4 - Instalación de software.
5 - Asignación de usuarios.</t>
  </si>
  <si>
    <t>No. de Aplicaciones.</t>
  </si>
  <si>
    <t>Mural Digital.</t>
  </si>
  <si>
    <t>Aplicaciones/Servicios Web.</t>
  </si>
  <si>
    <t>Proveer a la Institución de una solución integral (ERP) moderna para la gestión de sus operaciones con eficiencia y transparencia.</t>
  </si>
  <si>
    <t>Implementación de los módulos que componen la solución con la correspondiente migración de datos e integración entre los mismos.</t>
  </si>
  <si>
    <t>No. de Módulos implementados acorde al calendario de trabajo establecido.</t>
  </si>
  <si>
    <t>1 - Levantamiento del requerimiento.
2 - Selección software.
3 - Levantamiento de usuarios.
4 -Pruebas de módulos y permisos de usuarios.
5 - Asignación a usuarios finales.
6 - Implementación de módulos.</t>
  </si>
  <si>
    <t>Garantizar que la Institución opere con todas las licencias de software requeridas y aprobadas por la OPTIC.</t>
  </si>
  <si>
    <t>Normas TIC.</t>
  </si>
  <si>
    <t>Catálogo de Servicios TIC</t>
  </si>
  <si>
    <t>1 - Levantamiento Base: 
  * Inventario de Hardware y Software (a nivel del Cuarto de Servidores).
  * Carga de los datos a la solución de ITSM (Itop).
2 - Documentación de las Políticas y Procedimientos Internos del Departamento.</t>
  </si>
  <si>
    <t>.
 Adquirir licencias para el sistema operativo de las  computadoras y servidores.</t>
  </si>
  <si>
    <t>1- Cotizar licencias para computadoras y servidores.
2- Enviar propuestas a compras y esperar el proceso de licitación.
3- Instalar licencias de Windows 10 y Windows Server 2019 en servidores y computadoras.</t>
  </si>
  <si>
    <t xml:space="preserve"> Creación, configuración y mantenimiento de cuentas de correos institucionales.</t>
  </si>
  <si>
    <t>1 - Realizar un levantamiento de los empleados de la institución que deben tener creadas sus cuentas de correo y no lo utilizan.
2 - Crear las cuentas de correo. 
3 - Configurar las cuentas de correo.
4- Instalación de aplicación de correos Thunderbird.
5 - Eliminar las cuentas de correo de empleados que no estén en la institución.</t>
  </si>
  <si>
    <t>Estandarización de aplicaciones y control de licencias de software.</t>
  </si>
  <si>
    <t>1 - Crear el pool de aplicaciones que serán permitidas y ejecutadas en la institución.
2 - Licenciar todos los software instalados y ejecutados en las computadoras de la institución.
3 - Desinstalar aplicaciones no permitidas, como por ejemplo: Microsoft Office.</t>
  </si>
  <si>
    <t>No. de Aplicaciones permitidas y en uso.</t>
  </si>
  <si>
    <t>1 - Plan de Concienciación TIC.
2 - Implementación Tareas de Seguridad en los equipos de usuarios finales y servidores.
3 - Implementación Tareas para la eliminación de aplicaciones no autorizadas.</t>
  </si>
  <si>
    <t>Asegurar la operación ininterrumpida de los sistemas dentro del tiempo laboral establecido.</t>
  </si>
  <si>
    <t>Implementación de Hardware actualizados y contemporáneos.</t>
  </si>
  <si>
    <t>Instalación de computadoras modernas para mejorar y optimizar las funciones diarias de los usuarios de la institución.</t>
  </si>
  <si>
    <t>1 - Realizar un inventario de los equipos.
2 - Auditar la cantidad de computadoras a reemplazar.
3 - Gestionar cotizaciones de los equipos a adquirir.
4 - Iniciar proceso en compras para las licitaciones de las mismas.
5 - Recibir equipos nuevos y instalarle los sistemas que corren en la institución.
6 - Realizar backup de equipos y posterior instalación de los mismos a los usuarios finales.</t>
  </si>
  <si>
    <t>Implementación de un sistema de electricidad redundante.</t>
  </si>
  <si>
    <t>Instalación de un sistema de UPS centralizado.</t>
  </si>
  <si>
    <t>1 - Realizar levantamiento del sistema eléctrico de la institución.
2 - Cotizar UPS central.
3 - Enviar propuestas a comprar para que así inicie el proceso de licitación.
4 - Instalación de UPS central.</t>
  </si>
  <si>
    <t>Implementación de Planes de Contingencia de Servicios Catálogo TIC.</t>
  </si>
  <si>
    <t>No. de Planes de Contingencia y su procedimiento de puesta en operación para las aplicaciones y/o servicios críticos de la Institución</t>
  </si>
  <si>
    <t>1- Identificación de los servicios TIC sujetos a Contingencia. 
 Entregables: Inventario de servicios TIC sujetos a contingencia. Candidatos mínimos elegibles:
  * Servidor de Dominio.
  * Información NO Estructurada (File Server): Servidor/Datos,
  * Información Estructurada (Aplicaciones): Nómina, Contabilidad, Cheques, Activos Fijos.
 Requerimientos para la implementación de la contingencia 
2-Plan de Continuidad Servicios de Aplicaciones Actuales (Aplicaciones, Servicios). 
 Entregables: Plan de Continuidad: objetivo, alcance, condiciones y Procedimiento para la puesta en operación de las contingencia de los servicios TIC.
 * Pruebas documentales de los respaldos periódicos a las aplicaciones y bases de datos.
3- Pruebas de recuperación y verificación de los planes, reporte de estimación de pérdidas, plan de remediación 
 Entregables: Calendario de pruebas de recuperación.
 * Constancia firmada por los usuarios participantes en los ejercicios de recuperación de los resultados de las pruebas realizadas.</t>
  </si>
  <si>
    <t>Mejorar la seguridad de los equipos por medio de nuestro sistema de seguridad.</t>
  </si>
  <si>
    <t>Implementación de Planes de Continuidad de Operaciones TIC.</t>
  </si>
  <si>
    <t>Calendario de Mantenimiento Servidores.</t>
  </si>
  <si>
    <t>1- Levantamiento Base:
 * El levantamiento base, parte del inventario realizado para la carga al ITSM (Itop).  A partir de este levantamiento se determina la frecuencia de inspección y/o Mantenimiento de cada servidor o servicio. 
Reportes de dependencias de recursos (insumo para el BIA y definición de procedimientos de Contingencia).
 Entregables: Calendario de Mantenimiento anual. En dos presentaciones: 
  a) Calendario por Servidores/Servicio, que enfatiza la frecuencia de insp./Mant. De Cada servidor.
  b) Calendario inspección por Mes. Orientado a las tareas que deberán ejecutarse en el mes por las áreas responsables de los mismos.</t>
  </si>
  <si>
    <t>Calendario de Respaldos Servidores/Servicios.</t>
  </si>
  <si>
    <t>1- Levantamiento Base:
 * El levantamiento base, parte del inventario realizado para la carga al ITSM (Itop). A partir de este levantamiento se determina la frecuencia de inspección y/o Mantenimiento de cada servidor o servicio. 
Reportes de dependencias de recursos (insumo para el BIA y definición de procedimientos de Contingencia) 
 Entregables: Calendario de Mantenimiento anual. En dos presentaciones: 
  a) Calendario por Servidores/Servicio, que enfatiza la frecuencia de insp./Mant. De Cada servidor.
  b) Calendario inspección por Mes. Orientado a las tareas que deberán ejecutarse en el mes por las áreas responsables de los mismos.</t>
  </si>
  <si>
    <t>Plan de Continuidad de Operaciones para servicios de TI críticos de la Institución.</t>
  </si>
  <si>
    <t>1- Levantamiento requerimientos:
 * Inventario de activos de TI, sujetos al plan de continuidad de operaciones.
 * Dimensionamiento de la solución (Procesamiento, Memoria, Almacenamiento, Networking, etc.) tomando en cuenta la demanda actual, el crecimiento a futuro y las nuevas demandas generadas por la transformación digital.
 Insumos: Inventario de Activos TIC (Equipos, Servicios, etc.)
 Entregables: Términos de referencia del proyecto (Especificaciones técnicas, objetivos y alcance del proyecto).
2- Licitación, revisión de propuestas y adjudicación del proyecto. 
 * Acorde a los procesos de licitación definidos por la Ley de Compras y Contrataciones.
3- Instalación y puesta en marcha.
 Entregables: * Constancia de recepción de los equipos y licencias
 (de los departamentos de Inventarios y Activos Fijos).
 * Plan de implementación de la solución.</t>
  </si>
  <si>
    <t>Red WIFI Institucional</t>
  </si>
  <si>
    <t>1- Levantamiento de Campo: 
 * Delimitación de las áreas de cobertura WIFI Institucional para el área definida en el alcance del proyecto.
 * Establecimiento de la cantidad de equipos requeridos y las características de los mismos de acuerdo a cada ubicación.
 Entregable: Informe de cobertura y requerimientos técnicos del proyecto.
 (Este paso sirve de insumo para el proceso de adquisición de los equipos e implementos requeridos por el proyecto).
2- Implementar cableado y montar equipos en sus respectivos puntos o ubicación. 
 Entregable: Acuse de recibo de la infraestructura requerida (Cableado) y de los Access Points debidamente instalada en las ubicaciones acordadas.
3- Configuración de las diferentes redes de servicio WIFI que se ofrecerán sobre la infraestructura instalada: 
 * Red WIFI empleados para estaciones de trabajo inalámbricas (Laptops, Tablets).
 * Red WIFI empleados Dispositivos móviles.
 * Red WIFI para suplir Internet filtrado a invitados a través del portal cautivo de la Institución.</t>
  </si>
  <si>
    <t xml:space="preserve"> No. de Uptimes mensuales de los servicios.</t>
  </si>
  <si>
    <t>1 - Reemplazo de los equipos obsoletos.</t>
  </si>
  <si>
    <t>Optimización Infraestructura TIC.</t>
  </si>
  <si>
    <t>Recursos Compartidos (Expansión FileServer)</t>
  </si>
  <si>
    <t>1- Plan de concientización sobre el uso del repositorio institucional de datos, en lugar del uso de los equipos de trabajo individuales de los usuarios.
 Insumos: Política de información y comunicación (PO-DTI-001) y Política de Control de Acceso (PO-DTI-002).
 Evidencias: Circulares, memos, correos masivos sobre dicho asunto.
2- Calendario de auditorías selectivas a áreas y departamentos, para garantizar el apego a la política establecida. 
 Opcional. Se sugiere el establecimiento de una política de incentivo y penalidad para las áreas o departamentos según se acojan a esta política.</t>
  </si>
  <si>
    <t>Optimización Redes LAN/WAN</t>
  </si>
  <si>
    <t>1- Levantamiento requerimientos.
 * Inventario de activos de TI relativo a la redes de comunicaciones.
 * Dimensionamiento de la solución (switches, routers, servicios de comunicaciones contratados, etc.).
 Insumos: Inventario de Activos TIC (Equipos, servicios, etc.).
 Entregables: Términos de referencia del proyecto (Especificaciones técnicas, objetivos y alcance del proyecto).
2- Licitación, revisión de propuestas y adjudicación del proyecto. 
 * Acorde a los procesos de licitación definidos por la ley de compras y contrataciones.
3- Instalación y puesta en marcha. 
 Entregables: * Constancia de recepción de los equipos y licencias
 (de los departamentos de Inventarios y Activos Fijos).
 * Plan de implementación de la solución.</t>
  </si>
  <si>
    <t>Implementación Microsoft Office 365.</t>
  </si>
  <si>
    <t>1- Contratación del Servicio.
2- Instalación y puesta en marcha.
 Entregables: * Constancia de Instalación y registro de los usuarios en la plataforma de Microsoft Office 365.</t>
  </si>
  <si>
    <t>Actualización Seguridad equipos usuarios finales (EndPoints).</t>
  </si>
  <si>
    <t>1 – Instalación de EndPoint 11.5.</t>
  </si>
  <si>
    <t>- Departamento de Tecnología de la Información y Comunicación.
- División de Desarrollo e Implementación de Sistemas TIC.
- División de Administración de Servicios TIC.</t>
  </si>
  <si>
    <t>- Dirección de Recursos Humanos.
- División de Compras y Contrataciones</t>
  </si>
  <si>
    <t>1,2 - Publicación en Portal Web.
3 - Mural Digital en la Institución.
4,5 - Publicación en el Portal Web y APK.</t>
  </si>
  <si>
    <t>-Departamento de Tecnologías de la Información y Comunicación
- División de Desarrollo e Implementación de Sistemas TIC.</t>
  </si>
  <si>
    <t>- Diferentes departamentos involucrados en sus respectivas aplicaciones de gestión.
- División de Compras y Contrataciones.
- División de Administración de Servicios TIC.</t>
  </si>
  <si>
    <t>1,2,3,4,5,6 - Software instalado en los departamentos correspondientes.</t>
  </si>
  <si>
    <t>- Infraestructura TIC.</t>
  </si>
  <si>
    <t>- Departamento de Tecnologías de la Información y Comunicación.
- División de Desarrollo e Implementación de Sistemas TIC.</t>
  </si>
  <si>
    <t>1 -  Documentación Física o Electrónica del Catálogo de Servicios TIC.
2 - Documento Físico o Electrónico de las políticas y procedimientos internos.</t>
  </si>
  <si>
    <t>- División de Administración de Servicios TIC.
- División de Operaciones TIC.</t>
  </si>
  <si>
    <t>- División de Compras y Contrataciones.</t>
  </si>
  <si>
    <t>1 - Cotización de las licencias.
2 - Documento de la propuesta.
3 - Imágenes de validación.</t>
  </si>
  <si>
    <t>1, 2, 3, 4, 5 - Documento físico o electrónico del levantamiento de cuentas.</t>
  </si>
  <si>
    <t>- División de Administración de Servicios TIC.
- División de Seguridad y Monitoreo TIC.</t>
  </si>
  <si>
    <t>1 - Documento de levantamiento.
2 - Documento de aplicaciones con licencias.
3 - Documento de aplicaciones.</t>
  </si>
  <si>
    <t>- División de Administración de Servicios TIC.
- División de Seguridad y Monitoreo TIC.
- Infraestructura TIC.</t>
  </si>
  <si>
    <t>1 - Inventario de servicios TIC sujetos a contingencia.
2 - Requerimientos para la implementación de la contingencia.
3 - Constancia de adquisición de requerimientos de implementación.</t>
  </si>
  <si>
    <t>- División de Administración de Servicios TIC.</t>
  </si>
  <si>
    <t xml:space="preserve"> 1,2 - Inventario de Equipos.
3,4 - Documento físico de la cotización.
5,6 - Inventario final donde se contemple la instalación de las 74 computadoras nuevas.</t>
  </si>
  <si>
    <t>- Departamento Administrativo.
- Departamento de Ingeniería y Arquitectura. 
- División de Compras y Contrataciones.</t>
  </si>
  <si>
    <t>'- División de Compras y Contrataciones.</t>
  </si>
  <si>
    <t>1 - Relación de Servicios con Planes de Contingencia de Operaciones Definidos.
2 - Plan de acción concreto para cada servicio. Procedimientos y Condiciones para la puesta en operación de las contingencias de los servicios TIC.
3 - Instalación De Equipos Físicos o en las Nubes.</t>
  </si>
  <si>
    <t>'- Departamento de Tecnologías de la Información y Comunicación Desarrollo TIC.</t>
  </si>
  <si>
    <t>1 - Calendario de Inspección y Mantenimiento de los Servidores y/o Servicios TIC para todo el año.
Estructura (Carpeta) para el registro (Bitácora) de las inspecciones realizadas a cada Servidor/Servicio así como el registro de incidentes o actualizaciones realizadas.</t>
  </si>
  <si>
    <t>'- Departamento de Tecnología de la Información y Comunicación Desarrollo TIC.</t>
  </si>
  <si>
    <t>1 - Calendario de Respaldo (Backup) a  Servidores y/o Servicios TIC para todo el año.</t>
  </si>
  <si>
    <t>1 - Relación de Servicios con Planes de Continuidad de Operaciones Definidos.
2,3 - Plan de Acción concreto para cada servicio, con la descripción detallada y autocontenida para realizar todo el proceso.</t>
  </si>
  <si>
    <t>1 - Plano de Cobertura WIFI Institucional para el área indicada en el alcance, que también indicará la cantidad y especificaciones técnicas de los Access Points a implementar.
2 - Certificación de Disponibilidad WIFI Institucional en el área de cobertura definida en el punto a.
3 - Portal cautivo para el acceso a la red WIFI de nuestra institución.</t>
  </si>
  <si>
    <t>1 - Cronograma de Servicios y Soporte Técnico.</t>
  </si>
  <si>
    <t>1,2 - Estructura de carpetas compartidas por departamentos (Documento de acceso restringido).</t>
  </si>
  <si>
    <t>1 - Nuevo Diseño LAN/WAN de las áreas bajo el alcance definido.
2 - Lista de Vlans definidas (Documento de acceso restringido).
3 - Contratos nuevos servicios de Conectividad (WAN Administrada).</t>
  </si>
  <si>
    <t>- Departamento de Tecnologías de la Información y Comunicación Desarrollo TIC.</t>
  </si>
  <si>
    <t>1,2 - Lista de usuarios con licencias de uso de Office 365 .</t>
  </si>
  <si>
    <t>1 - Instalación Física del Equipo.</t>
  </si>
  <si>
    <t xml:space="preserve">Cumplir con todas las redacciones y remisiones de contratos.                                                                                                                                                                                                                                                                                                                                                                                                                                                                                                                                                                                                                                                                                                                                                  </t>
  </si>
  <si>
    <t>Contratos Varios.</t>
  </si>
  <si>
    <t>No. de Contratos ejecutados.</t>
  </si>
  <si>
    <t>1 - Solicitud de redacción.
2 - Verificación de requisitos.
3 - Redacción y remisión.</t>
  </si>
  <si>
    <t>Asegurar el cumplimiento del proceso según la Ley.</t>
  </si>
  <si>
    <t>Demandas varias.</t>
  </si>
  <si>
    <t>No. de Demandas ejecutadas.</t>
  </si>
  <si>
    <t>1 - Notificación del expediente.
2 - Asignación a un abogado.
3 - Representación y asistencia a las audiencias.</t>
  </si>
  <si>
    <t>Cerrar acuerdos en beneficio de la Institución.</t>
  </si>
  <si>
    <t>Acuerdos interinstitucionales.</t>
  </si>
  <si>
    <t>No. de Acuerdos ejecutados.</t>
  </si>
  <si>
    <t>1 - Redacción de acuerdos.</t>
  </si>
  <si>
    <t>Licitar según la Ley para adquirir productos al mejor precio.</t>
  </si>
  <si>
    <t>Licitaciones y comparación de precios.</t>
  </si>
  <si>
    <t>No. de Licitaciones y comparación de precios ejecutadas.</t>
  </si>
  <si>
    <t>1 - Verificación de requisitos legales y seguimiento a procesos.</t>
  </si>
  <si>
    <t>Cumplir con los procesos anuales de la Institución.</t>
  </si>
  <si>
    <t>Actas reunión de Directorio.</t>
  </si>
  <si>
    <t>No. de Actas redactadas.</t>
  </si>
  <si>
    <t xml:space="preserve">1 - Verificación del cumplimiento de las normas.
2 - Redacción de documentos legales.  </t>
  </si>
  <si>
    <t>Cumplir con todos los Acuerdos Pautados siempre apegados a la Ley.</t>
  </si>
  <si>
    <t>Acuerdos de pago de prestaciones laborales.</t>
  </si>
  <si>
    <t>No. de Acuerdos de pago ejecutados.</t>
  </si>
  <si>
    <t>1 - Solicitud de redacción de acuerdo.
2 - Redacción de acuerdo.
3 - Obtención de firmas y legalización.</t>
  </si>
  <si>
    <t>Cumplir con los pagos de beneficios laborales según desvinculaciones.</t>
  </si>
  <si>
    <t>Recibo descargos por beneficios laborales.</t>
  </si>
  <si>
    <t>No. de Recibos de descargos redactados.</t>
  </si>
  <si>
    <t>1 - Copia de cheque recibido.
2 - Redacción y se anexa al expediente correspondiente.</t>
  </si>
  <si>
    <t>Unidad de Contratos.</t>
  </si>
  <si>
    <t>- Dirección de Recursos Humanos.
- Departamento de Comunicaciones.</t>
  </si>
  <si>
    <t>1 - Solicitud por escrito.
2 - Expediente remitido.
3 - Contrato redactado.</t>
  </si>
  <si>
    <t>Unidad de Litigios.</t>
  </si>
  <si>
    <t>Departamento Jurídico.</t>
  </si>
  <si>
    <t>1 - Expediente notificado por Alguacil.
2 - Documento de apoderamiento al abogado.
3 - Actas de audiencias y documentos depositados en los tribunales.</t>
  </si>
  <si>
    <t>1 - Acuerdos redactados.</t>
  </si>
  <si>
    <t>División de Compras y Contrataciones.</t>
  </si>
  <si>
    <t>Unidad Legal de Compras.</t>
  </si>
  <si>
    <t>1 - Documentos redactados para los procesos cargados en el portal institucional.</t>
  </si>
  <si>
    <t xml:space="preserve">1 - Documentos en físico.
2 - Documentos redactados. </t>
  </si>
  <si>
    <t>1 - Demandas laborales, sentencias definitivas, cartas de desvinculación o contratos incumplidos.
2 - Acuerdos redactados.
3 - Acuerdos firmados y legalizados por notario.</t>
  </si>
  <si>
    <t>Departamento Financiero.</t>
  </si>
  <si>
    <t xml:space="preserve">1 - Copia del cheque.
2 - Recibo de descargo redactado.                            </t>
  </si>
  <si>
    <t>Agilizar los procesos de consultas de expedientes del departamento, ahorrando el tiempo que actualmente se invierte en trasladarse al archivo e identificar el expediente específico que se busca.</t>
  </si>
  <si>
    <t>Digitalización de Expedientes Financieros.</t>
  </si>
  <si>
    <t>No. de expedientes digitalizados.</t>
  </si>
  <si>
    <t>1 - Solicitud de dos nuevos recursos para el área financiera.
2 - Evaluación de prospectos.
3 - Contratación.
4 - Solicitud de equipos scanner.</t>
  </si>
  <si>
    <t>Adquirir los productos, insumos  planificados.</t>
  </si>
  <si>
    <t>Informes de ejecución del Plan de Compras 2021.</t>
  </si>
  <si>
    <t>No. de informes ejecutados.</t>
  </si>
  <si>
    <t>1 - Solicitar requerimientos de insumos a las áreas.
2 - Ajuste del Plan de Compras al presupuesto aprobado.
3 - Consolidación de requerimientos.
4 - Ejecución del proceso de compras.
5 - Actualizar y compartir Informe de Ejecución del Plan de Compras.</t>
  </si>
  <si>
    <t>Eficientizar los procesos de gestión de la información financiera.</t>
  </si>
  <si>
    <t>Solicitud de creación de Sistema generador de reportes.</t>
  </si>
  <si>
    <t>Sistema generador de reportes creado.</t>
  </si>
  <si>
    <t>1 - Seguimiento a la implementación de software de gestión.
2 - Realizar mesas de trabajo donde se estructure las necesidades y procesos del Departamento Financiero.
3 - Solicitar capacitación para el personal.</t>
  </si>
  <si>
    <t>Mejorar el espacio de trabajo para una mejor interacción de las divisiones del Departamento Financiero.</t>
  </si>
  <si>
    <t>Solicitud de Remodelación de las oficinas de la Dirección.</t>
  </si>
  <si>
    <t>Solicitud de la remodelación de las oficinas aprobada y ejecutada.</t>
  </si>
  <si>
    <t>1 - Levantamiento del espacio de trabajo del Departamento Financiero.
2 - Elaboración y aprobación de planos para las remodelaciones de lugar.
3 - Ejecución de remodelación.</t>
  </si>
  <si>
    <t>Mejorar el espacio de almacenamiento de expedientes financieros de la Institución.</t>
  </si>
  <si>
    <t>Solicitud de mudanza de archivo de expedientes financieros.</t>
  </si>
  <si>
    <t>Solicitud de mudanza aprobada y ejecutada.</t>
  </si>
  <si>
    <t>1 - Alquiler de espacio físico.
2 - Adquisición de anaqueles.
3 - Traslado de expedientes.</t>
  </si>
  <si>
    <t>Facilitar a cada colaborador con las herramientas necesarias para realizar su trabajo de maneja efectiva.</t>
  </si>
  <si>
    <t>Solicitud de Compra de computadoras para equipo de Contabilidad.</t>
  </si>
  <si>
    <t>No. de computadoras solicitadas y compradas.</t>
  </si>
  <si>
    <t>1 - Enviar requerimiento de equipos para División de Contabilidad.
2 - Ejecución del debido proceso de compras.
3 - Instalación de equipos.</t>
  </si>
  <si>
    <t>Honrar los compromisos financieros asumidos por la Institución.</t>
  </si>
  <si>
    <t>Recepción  de ingresos producto de las actividades de la Institución.</t>
  </si>
  <si>
    <t>No. de reportes mensuales de ingresos internos.</t>
  </si>
  <si>
    <t>1 - Recepción en caja de ingresos producto de las actividades de la Institución.
2 - Dar entrada al efectivo.
3 - Elaborar reporte de ingresos.</t>
  </si>
  <si>
    <t>Ejecución de los pagos de sueldos y otros compromisos al personal institucional.</t>
  </si>
  <si>
    <t>No. de relaciones de pagos de nómina.</t>
  </si>
  <si>
    <t xml:space="preserve">1 - Recepción de las instrucciones de pago de nómina de parte del Departamento de Registro, Control y Nómina.
2 - Ejecución de los pagos electrónicos. </t>
  </si>
  <si>
    <t>Ejecución de los pagos a suplidores.</t>
  </si>
  <si>
    <t>No. de relaciones de pagos a suplidores.</t>
  </si>
  <si>
    <t xml:space="preserve">1 - Recepción de facturas de suplidores.
2 - Ejecución de los pagos. </t>
  </si>
  <si>
    <t>Aportar claridad de las operaciones de la Institución al Gobierno Central y a la población.</t>
  </si>
  <si>
    <t>Estados Financieros Mensuales.</t>
  </si>
  <si>
    <t>No. Publicación de Estados Financieros.</t>
  </si>
  <si>
    <t>1 - Registrar transacciones. 
2 - Contabilizar transacciones en el libro mayor. 
3 - Preparar las entradas de ajuste al final del período. 
4 - Preparar un balance de comprobación ajustado. 
5 - Realizar inventario de activos fijos.</t>
  </si>
  <si>
    <t>Proveer seguimiento oportuno Al Presupuesto anual aprobado para la Institución.</t>
  </si>
  <si>
    <t>Informes Mensuales de Ejecución Presupuestaria 2021.</t>
  </si>
  <si>
    <t>No. de Informes ejecutados.</t>
  </si>
  <si>
    <t>1 - Solicitud de insumos a las áreas pertinentes en materia de ejecución presupuestaria.
2 - Realizar ajustes necesarios en el sistema presupuestario.
3 - Elaboración y publicación del informe de ejecución presupuestaria definitivo.
4 - Remisión a la MAE para autorización y firma.
5 - Remisión a los organismos gubernamentales requerientes.</t>
  </si>
  <si>
    <t>Departamento Financiero
Departamento Administrativo</t>
  </si>
  <si>
    <t>-Dirección de Recursos Humanos.
-División de Compras y Contrataciones.</t>
  </si>
  <si>
    <t>1 - Carta de solicitud de personal.
2 - Cotizaciones.
3 - Contrato.
4 - Carta de solicitud equipos scanner.</t>
  </si>
  <si>
    <t>División de Compras y Contrataciones</t>
  </si>
  <si>
    <t>1 - Formularios de requerimientos de insumos a las áreas.
2 - Plan de Compras al presupuesto aprobado.
3 - Expedientes de requerimientos por área.
4 - Plataforma Dirección General de Compras y Contrataciones.
5 - Informe de Ejecución del Plan de Compras.</t>
  </si>
  <si>
    <t>Departamento Financiero</t>
  </si>
  <si>
    <t>-Departamento de Tecnologías de la Información y Comunicación.
-Dirección de Recursos Humanos.</t>
  </si>
  <si>
    <t>1 - Hoja de desarrollo del software de gestión.
2 - Hoja de asistencia mesas de trabajo donde se estructuren las necesidades y procesos del Departamento Financiero.
3 - Carta de solicitud capacitación para el personal.</t>
  </si>
  <si>
    <t>Departamento Administrativo</t>
  </si>
  <si>
    <t>-Departamento de Ingeniería y Arquitectura.</t>
  </si>
  <si>
    <t>1 - Planos para las remodelaciones de lugar.
2 - Planos aprobados para las remodelaciones de lugar.
3 - Espacio terminado.</t>
  </si>
  <si>
    <t>-Departamento Administrativo.
-División de Compras y Contrataciones.
-Servicio externo de mudanza.</t>
  </si>
  <si>
    <t>1 - Contrato de alquiler de espacio físico.
2 - Factura de compras de anaqueles.
3 - Control de traslado de expedientes.</t>
  </si>
  <si>
    <t>-Departamento de Tecnologías de la Información y Comunicación
-División de Compras y Contrataciones</t>
  </si>
  <si>
    <t>1 - Carta de solicitud de compras de equipos para División de Contabilidad.
2 - Expediente de este proceso en específico de compras.
3 - Equipos instalados.</t>
  </si>
  <si>
    <t>-División de Tesorería.</t>
  </si>
  <si>
    <t>1 - Conduce de ingresos producto de las actividades de la Institución.
2 - Reporte firmado del conteo del efectivo.
3 - Documento reporte de ingresos.</t>
  </si>
  <si>
    <t>-Departamento de Registro, Control y Nómina.</t>
  </si>
  <si>
    <t xml:space="preserve">1 - Archivo Excel de las instrucciones de pago de nómina de parte del Departamento de Registro, Control y Nómina.
2 - Reporte de transferencias electrónicas. </t>
  </si>
  <si>
    <t>-Departamento de Normas, Sistemas, Supervisión y Seguimiento.</t>
  </si>
  <si>
    <t xml:space="preserve">1 - Facturas de suplidores.
2 - Cheques. </t>
  </si>
  <si>
    <t>Departamento Financiero
División de Activos Fijos
Sección de Almacén y Suministros</t>
  </si>
  <si>
    <t>-División de Contabilidad.
-Departamento de Planificación y Desarrollo.
-Departamento Administrativo.</t>
  </si>
  <si>
    <t>1 - Registro de transacciones. 
2 - Libro mayor. 
3 - Reporte de inventario al final del período. 
4 - Balance de comprobación ajustado. 
5 - Reporte de inventario de activos fijos.</t>
  </si>
  <si>
    <t xml:space="preserve">1 - Datos financieros recibidos y procesados en el sistema presupuestario.
2  - Informe financiero ejecutado.
3 - Informes de ejecuciones presupuestarias terminados y publicados en el Portal de Transparencia.
4 - Informes firmados y sellados por la MAE.
5 - Oficios firmados, sellados y recibidos por los organismos gubernamentales.  </t>
  </si>
  <si>
    <t>1 - Cumplir con los requisitos y recomendaciones de la Ley 41-08 de Administración Pública.</t>
  </si>
  <si>
    <t>1 - Detección de necesidades de capacitación por áreas.
2 - Realizar Plan de Capacitación.
3 -Remitir plan al INAP.</t>
  </si>
  <si>
    <t>1 - Levantamiento de vacaciones del personal por área.
2 - Informe calendario de vacaciones por área.
3 - Remisión informe a las áreas.</t>
  </si>
  <si>
    <t>1 - Identificar las novedades para nómina.
2 - Aplicar las novedades.
3 - Generar documento de nómina.
4 - Autorizar con firmas.
5 - Enviar al Departamento Financiero.</t>
  </si>
  <si>
    <t>Actualización de la rotaciones y absentismo del personal.</t>
  </si>
  <si>
    <t>No. de Informes de absentismo y rotación de personal.</t>
  </si>
  <si>
    <t>1 - Generar el informe del reloj de ponche.</t>
  </si>
  <si>
    <t>1 - Detección de necesidades de personal.
2 - Completar plantilla de Planificación de RRHH.
3 - Enviar al MAP la plantilla.
4 - Realización del concurso.
5 - Nombramiento del personal.</t>
  </si>
  <si>
    <t>Desarrollar un ambiente confortable y organizado para poder trabajar de manera óptima.</t>
  </si>
  <si>
    <t>1 - Revisión del Manual de Cargos.
2 - Aplicación de los cambios.
3 - Enviar al MAP para su revisión y aprobación.
4 - Socializar el Manual de Cargos.</t>
  </si>
  <si>
    <t>1 - Completar las plantillas de Planificación de Recursos Humanos.</t>
  </si>
  <si>
    <t>Fomentar la colaboración y el involucramiento del personal para contar con un entorno agradable y seguro con un liderazgo efectivo.</t>
  </si>
  <si>
    <t>Actualización del Comité de la Salud y Seguridad en el Trabajo (SISTAP).</t>
  </si>
  <si>
    <t>Actualización de la Asociación de Servidores Públicos (ASP).</t>
  </si>
  <si>
    <t>1 - Solicitud al MAP.
2 - Determinación de la muestra.
3 - Período de aplicación de la encuesta.
4 - Informe de resultados.
5 - Socialización.
6 - Plan de acción.
7 - Informe de resultados del Plan de Acción.</t>
  </si>
  <si>
    <t>1 - Carta de desvinculación del personal.
2 - Entrega a las personas correspondientes.
3 - Cálculo de prestaciones.
4 - Solicitud de pago a Dirección Administrativa Financiera.</t>
  </si>
  <si>
    <t>1- Cantidad de acuerdos de desempeño firmados. Correos. Informes. Indicador SISMAP.</t>
  </si>
  <si>
    <t>1 - Formulario Detección de Necesidades de capacitación.
2 - Plan de Capacitación formulado.
3 - Comunicación.</t>
  </si>
  <si>
    <t>1 - Correos.
2 - Comunicaciones.
3 - Indicador SISMAP.</t>
  </si>
  <si>
    <t>1 - Comunicaciones.
2 - Correos.
3 - Calendario de vacaciones.</t>
  </si>
  <si>
    <t>1,2,3,4 - Acciones de personal.
5 - Nómina publicada en el portal web de la Institución.</t>
  </si>
  <si>
    <t>1 - Informe de registro y control. Indicador SISMAP.</t>
  </si>
  <si>
    <t>1 - Comunicaciones.
2 - Plantilla de Planificación de RRHH creada.
3 - Correo electrónico al MAP.
4 - Convocatoria a 'Concursos publicados en la página Concurso del MAP.
5 - Acta final concurso.</t>
  </si>
  <si>
    <t>1 - Comunicaciones
2 - Designaciones.
3 - Acciones de personal.</t>
  </si>
  <si>
    <t>1,2,3,4 - Comunicaciones y correos.</t>
  </si>
  <si>
    <t>1 - Plantillas completadas, Planificación Publicada en el SISMAP.</t>
  </si>
  <si>
    <t>1 - Empleados reconocidos.
2 - Registros de participantes.
3,4 - Correos.</t>
  </si>
  <si>
    <t>1,2 - Correos. Registro de participantes.
3 - Acta constitutiva.
4,5,6 - Indicador SISMAP.</t>
  </si>
  <si>
    <t>1 - Correos.
2 - Registro de participantes.
3 - Acta constitutiva.
4 - Indicador SISMAP.</t>
  </si>
  <si>
    <t>1,2,3,4 - Correos.
5 - Registro de participantes. Informe de resultados.
6 - Plan de acción.
7 - Indicador SISMAP. Comunicaciones.</t>
  </si>
  <si>
    <t>1 - Comunicación enviada al MAP.
2 - Indicador SISMAP.</t>
  </si>
  <si>
    <t>1,2 - Comunicaciones.
3 - Hoja de calculo Reclasoft.
4 - Comunicación solicitud pago de prestaciones.</t>
  </si>
  <si>
    <t>Garantizar a los ciudadanos el acceso a la información.</t>
  </si>
  <si>
    <t>Informaciones Publicadas del Portal de Transparencia.</t>
  </si>
  <si>
    <t>No. de Informaciones publicadas.</t>
  </si>
  <si>
    <t>1 - Recepción y validación de las informaciones.
2 - Actualización en el portal de Transparencia.</t>
  </si>
  <si>
    <t>Asociaciones del Comité de Compras y Contrataciones.</t>
  </si>
  <si>
    <t>No. de Convocatorias a reuniones.</t>
  </si>
  <si>
    <t>1 - Participación en los procesos de Compras y Contrataciones.</t>
  </si>
  <si>
    <t>Cumplir con el plazo de 15 días hábiles para dar respuesta según lo establecido por la Ley  200-04 y su Reglamento No.130-05.</t>
  </si>
  <si>
    <t>Solicitudes de Información.</t>
  </si>
  <si>
    <t>No. de estadísticas trimestrales de la OAI.</t>
  </si>
  <si>
    <t>1 - Recepción de solicitud.
2 - Gestión de respuesta en el área correspondiente.
3 -  Formalización de respuesta de OAI a solicitante.</t>
  </si>
  <si>
    <t>Mantener una puntuación sobresaliente en las evaluaciones del órgano rector (DIGEIG).</t>
  </si>
  <si>
    <t>Evaluación mensual del DIGEIG.</t>
  </si>
  <si>
    <t>No. de Publicaciones mensuales de resultados de evaluación.</t>
  </si>
  <si>
    <t>1 - Pre-evaluación de la DIGEIG.
2 - Subsanación.
3 - Evaluación final de la DIGEIG.</t>
  </si>
  <si>
    <t>Mantener una gestión Institucional libre de corrupción y apegada a la transparencia.</t>
  </si>
  <si>
    <t>Informes de la Comisión de Ética.</t>
  </si>
  <si>
    <t>No. de Informes trimestrales del Plan de Trabajo CEP.</t>
  </si>
  <si>
    <t>1 - Desarrollo de cada trimestre según las actividades pautadas en el Plan de Trabajo.
2 -  Evaluación y envío de evidencias a la DIGEIG.</t>
  </si>
  <si>
    <t>Oficina de Libre Acceso a la Información.</t>
  </si>
  <si>
    <t>Departamentos internos del INESPRE.</t>
  </si>
  <si>
    <t>1 - Correos electrónicos.
2 - Portal de Transparencia.</t>
  </si>
  <si>
    <t>1 - Convocatorias a reuniones del Comité de Compras.</t>
  </si>
  <si>
    <t>1 - Cuadro de estadísticas OAI trimestral.
2 - Comunicaciones a los departamentos internos.
3 - Comunicación de respuesta al solicitante.</t>
  </si>
  <si>
    <t>1 - Informe de evaluación preliminar.
2 - Informe de evaluación preliminar con observaciones.
3 - Reporte de evaluación final emitida por la DIGEIG.</t>
  </si>
  <si>
    <t>Comisión de Ética.</t>
  </si>
  <si>
    <t xml:space="preserve">1 - Listado de asistencia, correos electrónicos masivos, convocatorias.
2 - Informes trimestrales publicados en el portal de Transparencia. </t>
  </si>
  <si>
    <t> </t>
  </si>
  <si>
    <r>
      <t xml:space="preserve">Lic. Benigno Encarnación
</t>
    </r>
    <r>
      <rPr>
        <sz val="11"/>
        <color indexed="8"/>
        <rFont val="Times New Roman"/>
        <family val="1"/>
      </rPr>
      <t>Sub-Director Ejecutivo</t>
    </r>
  </si>
  <si>
    <r>
      <t xml:space="preserve">Ing. Manuel López
</t>
    </r>
    <r>
      <rPr>
        <sz val="11"/>
        <color indexed="8"/>
        <rFont val="Times New Roman"/>
        <family val="1"/>
      </rPr>
      <t>Encargado Dpto. de Tecnologías de la Información y Comunicación</t>
    </r>
  </si>
  <si>
    <r>
      <t xml:space="preserve">Lic. Yohabel Mañón
</t>
    </r>
    <r>
      <rPr>
        <sz val="11"/>
        <color indexed="8"/>
        <rFont val="Times New Roman"/>
        <family val="1"/>
      </rPr>
      <t>Encargada de Oficina de Libre Acceso a la Información</t>
    </r>
  </si>
  <si>
    <r>
      <t xml:space="preserve">Lic. Víctor Peralta
</t>
    </r>
    <r>
      <rPr>
        <sz val="11"/>
        <color indexed="8"/>
        <rFont val="Times New Roman"/>
        <family val="1"/>
      </rPr>
      <t>Director Administrativo Financiero</t>
    </r>
  </si>
  <si>
    <r>
      <t xml:space="preserve">Coronel Manolo Ciriaco
</t>
    </r>
    <r>
      <rPr>
        <sz val="11"/>
        <color indexed="8"/>
        <rFont val="Times New Roman"/>
        <family val="1"/>
      </rPr>
      <t>Encargado Dpto. de Seguridad Militar</t>
    </r>
  </si>
  <si>
    <r>
      <t xml:space="preserve">Ing. Osvaldo Erazo
</t>
    </r>
    <r>
      <rPr>
        <sz val="11"/>
        <color indexed="8"/>
        <rFont val="Times New Roman"/>
        <family val="1"/>
      </rPr>
      <t>Encargado Dpto. de Planificación y Desarrollo</t>
    </r>
  </si>
  <si>
    <r>
      <t xml:space="preserve">Lic. Teresa Mota
</t>
    </r>
    <r>
      <rPr>
        <sz val="11"/>
        <color indexed="8"/>
        <rFont val="Times New Roman"/>
        <family val="1"/>
      </rPr>
      <t>Directora de Gestión de Programas</t>
    </r>
  </si>
  <si>
    <r>
      <t xml:space="preserve">Lic. Paúl Pimentel Blanco
</t>
    </r>
    <r>
      <rPr>
        <sz val="11"/>
        <color indexed="8"/>
        <rFont val="Times New Roman"/>
        <family val="1"/>
      </rPr>
      <t>Encargado Dpto. de Comunicaciones</t>
    </r>
  </si>
  <si>
    <r>
      <t xml:space="preserve">Lic. Delio Luna
</t>
    </r>
    <r>
      <rPr>
        <sz val="11"/>
        <color indexed="8"/>
        <rFont val="Times New Roman"/>
        <family val="1"/>
      </rPr>
      <t xml:space="preserve">Director de Abastecimiento, Distribución y Logística </t>
    </r>
  </si>
  <si>
    <r>
      <t xml:space="preserve">Lic. Euclides Segura Morillo
</t>
    </r>
    <r>
      <rPr>
        <sz val="11"/>
        <color indexed="8"/>
        <rFont val="Times New Roman"/>
        <family val="1"/>
      </rPr>
      <t>Encargado Dpto. de Normas, Sistemas, Supervisión y Seguimiento</t>
    </r>
  </si>
  <si>
    <r>
      <t>Lic. María Esther Brens</t>
    </r>
    <r>
      <rPr>
        <sz val="11"/>
        <color indexed="8"/>
        <rFont val="Times New Roman"/>
        <family val="1"/>
      </rPr>
      <t xml:space="preserve">	
Coordinadora de Planificación y Desarrollo</t>
    </r>
  </si>
  <si>
    <t>1 - Programación de abastecimiento y distribución.
2 - Reporte diario de abastecimiento y distribución.
3 - Reporte diario de abastecimiento y distribución.
4 - Documento interno MP5 y MP12.
5 - Documento de carga/descarga.</t>
  </si>
  <si>
    <t>-Departamento de Tecnologías de la Información y Comunicación.</t>
  </si>
  <si>
    <t>1,2 - Videos de la actividad, memorias.
3 - Video en las redes sociales.</t>
  </si>
  <si>
    <t>1 - Ocasión de interés.
2 - Comunicación, grabación.
3 - Páginas institucionales, redes y medios impresos.</t>
  </si>
  <si>
    <t>No. de Circuitos de pantalla instalados.</t>
  </si>
  <si>
    <t>1 - Diagnóstico de la situación actual.
2 - Documento físico de la cotización.
3 - Documento de adjudicación de compras.
4 - Documento con imágenes del UPS instalado.</t>
  </si>
  <si>
    <t>-Dirección de Comercialización</t>
  </si>
  <si>
    <r>
      <t xml:space="preserve">Lic. Karina Esther Muñoz
</t>
    </r>
    <r>
      <rPr>
        <sz val="11"/>
        <color indexed="8"/>
        <rFont val="Times New Roman"/>
        <family val="1"/>
      </rPr>
      <t>Encargada División de Formulación, Monitoreo y Evaluación de PPP</t>
    </r>
  </si>
  <si>
    <t>1 - Solicitud enviada y firmada por el área.
2 - Propuestas enviadas y mesas de trabajo realizadas.
3 - Plan elaborado y publicado en la plataforma NOBACI.</t>
  </si>
  <si>
    <t>Cuarto Trimestre</t>
  </si>
  <si>
    <r>
      <t xml:space="preserve">Lic. Obispo de los Santos
</t>
    </r>
    <r>
      <rPr>
        <sz val="11"/>
        <color indexed="8"/>
        <rFont val="Times New Roman"/>
        <family val="1"/>
      </rPr>
      <t xml:space="preserve">Sub-Director </t>
    </r>
  </si>
  <si>
    <r>
      <t xml:space="preserve">                               Breve Historia Institucional
</t>
    </r>
    <r>
      <rPr>
        <sz val="12"/>
        <color indexed="8"/>
        <rFont val="Times New Roman"/>
        <family val="1"/>
      </rPr>
      <t>El Instituto de Estabilización de Precios (INESPRE) fue creado mediante la Ley No.526 del 11 de diciembre del año 1969, teniendo su sede en Santo Domingo, capital de la República Dominicana. Este organismo es una institución de carácter autónomo y con patrimonio propio, e investido de personalidad jurídica, con todos los atributos inherentes a esta condición.</t>
    </r>
  </si>
  <si>
    <r>
      <t xml:space="preserve">Valores, Enunciados y Explicativos
</t>
    </r>
    <r>
      <rPr>
        <b/>
        <u/>
        <sz val="12"/>
        <color indexed="8"/>
        <rFont val="Times New Roman"/>
        <family val="1"/>
      </rPr>
      <t xml:space="preserve">Transparencia
</t>
    </r>
    <r>
      <rPr>
        <sz val="12"/>
        <color indexed="8"/>
        <rFont val="Times New Roman"/>
        <family val="1"/>
      </rPr>
      <t xml:space="preserve">Ejercemos una gestión pública desde la apertura y el respeto, hasta garantizar el acceso a nuestra información como insumo y aporte a decisiones que apoyen nuestra misión y las del Estado. Nuestras acciones están basadas en mantener una relación honesta y responsable con los dominicanos y las dominicanas.
</t>
    </r>
    <r>
      <rPr>
        <b/>
        <u/>
        <sz val="12"/>
        <color indexed="8"/>
        <rFont val="Times New Roman"/>
        <family val="1"/>
      </rPr>
      <t xml:space="preserve">Innovación
</t>
    </r>
    <r>
      <rPr>
        <sz val="12"/>
        <color indexed="8"/>
        <rFont val="Times New Roman"/>
        <family val="1"/>
      </rPr>
      <t xml:space="preserve">Estamos abiertos a las nuevas ideas, conceptos, técnicas y tecnologías, con la firme convicción de ser eficientes en el incremento sostenido de la productividad agropecuaria de la República Dominicana. 
</t>
    </r>
    <r>
      <rPr>
        <b/>
        <u/>
        <sz val="12"/>
        <color indexed="8"/>
        <rFont val="Times New Roman"/>
        <family val="1"/>
      </rPr>
      <t xml:space="preserve">Conocimiento
</t>
    </r>
    <r>
      <rPr>
        <sz val="12"/>
        <color indexed="8"/>
        <rFont val="Times New Roman"/>
        <family val="1"/>
      </rPr>
      <t xml:space="preserve">Creemos en el conocimiento como fundamento del trabajo bien hecho y como base del crecimiento de nuestros recursos.
</t>
    </r>
    <r>
      <rPr>
        <b/>
        <u/>
        <sz val="12"/>
        <color indexed="8"/>
        <rFont val="Times New Roman"/>
        <family val="1"/>
      </rPr>
      <t xml:space="preserve">Calidad e Inocuidad
</t>
    </r>
    <r>
      <rPr>
        <sz val="12"/>
        <color indexed="8"/>
        <rFont val="Times New Roman"/>
        <family val="1"/>
      </rPr>
      <t xml:space="preserve">Valoramos y construimos nuestro hacer en base a la calidad, definida como la capacidad de cumplir con los requisitos de nuestros clientes: Productores, consumidores, entidades estatales y privadas. Trabajamos para que al consumidor final le lleguen productos sanos y bien tratados en su producción, almacenamiento y distribución.
</t>
    </r>
    <r>
      <rPr>
        <b/>
        <u/>
        <sz val="12"/>
        <color indexed="8"/>
        <rFont val="Times New Roman"/>
        <family val="1"/>
      </rPr>
      <t xml:space="preserve">Apego al Servicio
</t>
    </r>
    <r>
      <rPr>
        <sz val="12"/>
        <color indexed="8"/>
        <rFont val="Times New Roman"/>
        <family val="1"/>
      </rPr>
      <t>Creemos fielmente que nuestra gestión es trascendente. La Institución está llamada a servir, a apoyar el resultado eficiente, el desarrollo de las personas y a ser empáticos desde la mirada del productor, del consumidor y de todas las instituciones estatales y privadas que impactan nuestro propósito. Somos una institución al servicio de la Sociedad dominicana.</t>
    </r>
    <r>
      <rPr>
        <b/>
        <sz val="12"/>
        <color indexed="8"/>
        <rFont val="Times New Roman"/>
        <family val="1"/>
      </rPr>
      <t xml:space="preserve">
</t>
    </r>
  </si>
  <si>
    <r>
      <t xml:space="preserve">Ing. Erick Sánchez 
</t>
    </r>
    <r>
      <rPr>
        <sz val="11"/>
        <color indexed="8"/>
        <rFont val="Times New Roman"/>
        <family val="1"/>
      </rPr>
      <t>Analista</t>
    </r>
  </si>
  <si>
    <r>
      <t xml:space="preserve">Lic. Ivanna Sánchez 
</t>
    </r>
    <r>
      <rPr>
        <sz val="11"/>
        <color indexed="8"/>
        <rFont val="Times New Roman"/>
        <family val="1"/>
      </rPr>
      <t>Analista</t>
    </r>
    <r>
      <rPr>
        <b/>
        <sz val="11"/>
        <color indexed="8"/>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</si>
</sst>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 ;&quot; (&quot;#,##0.00\);&quot; -&quot;#\ ;@\ "/>
    <numFmt numFmtId="165" formatCode="[$-409]General"/>
    <numFmt numFmtId="166" formatCode="#,##0.00&quot; &quot;;&quot; (&quot;#,##0.00&quot;)&quot;;&quot; -&quot;#&quot; &quot;;@&quot; &quot;"/>
    <numFmt numFmtId="167" formatCode="[$$-409]#,##0.00;[Red]&quot;-&quot;[$$-409]#,##0.00"/>
    <numFmt numFmtId="168" formatCode="[$$-409]#,##0.00;[Red]\-[$$-409]#,##0.00"/>
    <numFmt numFmtId="169" formatCode="&quot;RD&quot;&quot;$&quot;#,##0"/>
    <numFmt numFmtId="170" formatCode="[$-409]#,##0"/>
  </numFmts>
  <fonts count="47" x14ac:knownFonts="1">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24"/>
      <color indexed="8"/>
      <name val="Calibri"/>
      <family val="2"/>
    </font>
    <font>
      <b/>
      <sz val="24"/>
      <color indexed="8"/>
      <name val="Times New Roman"/>
      <family val="1"/>
    </font>
    <font>
      <sz val="10"/>
      <name val="Verdana"/>
      <family val="2"/>
    </font>
    <font>
      <sz val="10"/>
      <color indexed="8"/>
      <name val="Arial"/>
      <family val="2"/>
    </font>
    <font>
      <sz val="11"/>
      <color indexed="8"/>
      <name val="Times New Roman"/>
      <family val="1"/>
    </font>
    <font>
      <b/>
      <sz val="16"/>
      <color indexed="8"/>
      <name val="Times New Roman"/>
      <family val="1"/>
    </font>
    <font>
      <sz val="16"/>
      <color indexed="8"/>
      <name val="Times New Roman"/>
      <family val="1"/>
    </font>
    <font>
      <sz val="11"/>
      <color rgb="FF000000"/>
      <name val="Calibri"/>
      <family val="2"/>
    </font>
    <font>
      <b/>
      <sz val="16"/>
      <color rgb="FF000000"/>
      <name val="Times New Roman"/>
      <family val="1"/>
    </font>
    <font>
      <b/>
      <sz val="14"/>
      <color indexed="8"/>
      <name val="Times New Roman"/>
      <family val="1"/>
    </font>
    <font>
      <b/>
      <sz val="11"/>
      <color indexed="8"/>
      <name val="Times New Roman"/>
      <family val="1"/>
    </font>
    <font>
      <sz val="14"/>
      <color indexed="8"/>
      <name val="Times New Roman"/>
      <family val="1"/>
    </font>
    <font>
      <b/>
      <sz val="12"/>
      <color indexed="8"/>
      <name val="Times New Roman"/>
      <family val="1"/>
    </font>
    <font>
      <sz val="12"/>
      <color indexed="8"/>
      <name val="Times New Roman"/>
      <family val="1"/>
    </font>
    <font>
      <b/>
      <u/>
      <sz val="12"/>
      <color indexed="8"/>
      <name val="Times New Roman"/>
      <family val="1"/>
    </font>
    <font>
      <u/>
      <sz val="11"/>
      <color rgb="FF0563C1"/>
      <name val="Calibri"/>
      <family val="2"/>
    </font>
    <font>
      <sz val="11"/>
      <color rgb="FF000000"/>
      <name val="Calibri"/>
      <family val="2"/>
      <charset val="1"/>
    </font>
    <font>
      <b/>
      <i/>
      <sz val="16"/>
      <color rgb="FF000000"/>
      <name val="Arial"/>
      <family val="2"/>
    </font>
    <font>
      <b/>
      <i/>
      <sz val="16"/>
      <color rgb="FF000000"/>
      <name val="Arial"/>
      <family val="2"/>
      <charset val="1"/>
    </font>
    <font>
      <sz val="10"/>
      <color rgb="FF000000"/>
      <name val="Verdana"/>
      <family val="2"/>
      <charset val="1"/>
    </font>
    <font>
      <sz val="11"/>
      <color rgb="FF000000"/>
      <name val="Arial"/>
      <family val="2"/>
      <charset val="1"/>
    </font>
    <font>
      <sz val="10"/>
      <color rgb="FF000000"/>
      <name val="Arial"/>
      <family val="2"/>
    </font>
    <font>
      <b/>
      <i/>
      <u/>
      <sz val="11"/>
      <color rgb="FF000000"/>
      <name val="Arial"/>
      <family val="2"/>
    </font>
    <font>
      <b/>
      <i/>
      <u/>
      <sz val="11"/>
      <color rgb="FF000000"/>
      <name val="Arial"/>
      <family val="2"/>
      <charset val="1"/>
    </font>
    <font>
      <b/>
      <sz val="20"/>
      <color theme="0"/>
      <name val="Calibri"/>
      <family val="2"/>
      <scheme val="minor"/>
    </font>
    <font>
      <b/>
      <sz val="20"/>
      <name val="Calibri"/>
      <family val="2"/>
      <scheme val="minor"/>
    </font>
    <font>
      <b/>
      <sz val="12"/>
      <name val="Calibri"/>
      <family val="2"/>
      <scheme val="minor"/>
    </font>
    <font>
      <b/>
      <sz val="12"/>
      <color theme="0"/>
      <name val="Calibri"/>
      <family val="2"/>
      <scheme val="minor"/>
    </font>
    <font>
      <sz val="12"/>
      <color theme="1"/>
      <name val="Calibri"/>
      <family val="2"/>
      <scheme val="minor"/>
    </font>
    <font>
      <sz val="20"/>
      <color theme="1"/>
      <name val="Calibri"/>
      <family val="2"/>
      <scheme val="minor"/>
    </font>
    <font>
      <sz val="12"/>
      <name val="Calibri"/>
      <family val="2"/>
      <scheme val="minor"/>
    </font>
    <font>
      <b/>
      <sz val="12"/>
      <color theme="1"/>
      <name val="Calibri"/>
      <family val="2"/>
      <scheme val="minor"/>
    </font>
    <font>
      <b/>
      <sz val="12"/>
      <color theme="1"/>
      <name val="Arial"/>
      <family val="2"/>
    </font>
    <font>
      <sz val="12"/>
      <color rgb="FF000000"/>
      <name val="Calibri"/>
      <family val="2"/>
    </font>
    <font>
      <b/>
      <sz val="12"/>
      <color theme="1"/>
      <name val="Calibri"/>
      <family val="2"/>
    </font>
    <font>
      <b/>
      <sz val="12"/>
      <color rgb="FF000000"/>
      <name val="Calibri"/>
      <family val="2"/>
    </font>
    <font>
      <b/>
      <sz val="12"/>
      <name val="Calibri"/>
      <family val="2"/>
    </font>
    <font>
      <sz val="12"/>
      <color rgb="FF000000"/>
      <name val="Calibri"/>
      <family val="2"/>
      <scheme val="minor"/>
    </font>
    <font>
      <b/>
      <sz val="12"/>
      <color rgb="FF000000"/>
      <name val="Calibri"/>
      <family val="2"/>
      <scheme val="minor"/>
    </font>
    <font>
      <sz val="10"/>
      <name val="Calibri"/>
      <family val="2"/>
      <scheme val="minor"/>
    </font>
    <font>
      <sz val="12"/>
      <name val="Calibri"/>
      <family val="2"/>
    </font>
    <font>
      <sz val="12"/>
      <color rgb="FF000000"/>
      <name val="Calibri"/>
      <family val="2"/>
      <charset val="1"/>
    </font>
    <font>
      <sz val="11"/>
      <color rgb="FF000000"/>
      <name val="Calibri"/>
      <family val="2"/>
      <scheme val="minor"/>
    </font>
  </fonts>
  <fills count="12">
    <fill>
      <patternFill patternType="none"/>
    </fill>
    <fill>
      <patternFill patternType="gray125"/>
    </fill>
    <fill>
      <patternFill patternType="solid">
        <fgColor indexed="26"/>
        <bgColor indexed="42"/>
      </patternFill>
    </fill>
    <fill>
      <patternFill patternType="solid">
        <fgColor indexed="41"/>
        <bgColor indexed="31"/>
      </patternFill>
    </fill>
    <fill>
      <patternFill patternType="solid">
        <fgColor theme="0"/>
        <bgColor indexed="64"/>
      </patternFill>
    </fill>
    <fill>
      <patternFill patternType="solid">
        <fgColor theme="0" tint="-0.14999847407452621"/>
        <bgColor indexed="64"/>
      </patternFill>
    </fill>
    <fill>
      <patternFill patternType="solid">
        <fgColor rgb="FF385723"/>
        <bgColor indexed="64"/>
      </patternFill>
    </fill>
    <fill>
      <patternFill patternType="solid">
        <fgColor rgb="FFA9D18D"/>
        <bgColor indexed="64"/>
      </patternFill>
    </fill>
    <fill>
      <patternFill patternType="solid">
        <fgColor rgb="FF70AD47"/>
        <bgColor indexed="64"/>
      </patternFill>
    </fill>
    <fill>
      <patternFill patternType="solid">
        <fgColor rgb="FFFFFFFF"/>
        <bgColor rgb="FFFFFFFF"/>
      </patternFill>
    </fill>
    <fill>
      <patternFill patternType="solid">
        <fgColor rgb="FFFFFFFF"/>
        <bgColor rgb="FFFFFFCC"/>
      </patternFill>
    </fill>
    <fill>
      <patternFill patternType="solid">
        <fgColor rgb="FFDDDDDD"/>
        <bgColor indexed="64"/>
      </patternFill>
    </fill>
  </fills>
  <borders count="87">
    <border>
      <left/>
      <right/>
      <top/>
      <bottom/>
      <diagonal/>
    </border>
    <border>
      <left/>
      <right/>
      <top/>
      <bottom style="medium">
        <color rgb="FF000000"/>
      </bottom>
      <diagonal/>
    </border>
    <border>
      <left style="medium">
        <color indexed="8"/>
      </left>
      <right style="medium">
        <color indexed="8"/>
      </right>
      <top style="medium">
        <color indexed="8"/>
      </top>
      <bottom/>
      <diagonal/>
    </border>
    <border>
      <left style="medium">
        <color indexed="8"/>
      </left>
      <right style="medium">
        <color indexed="8"/>
      </right>
      <top style="double">
        <color indexed="9"/>
      </top>
      <bottom style="double">
        <color indexed="9"/>
      </bottom>
      <diagonal/>
    </border>
    <border>
      <left style="medium">
        <color indexed="8"/>
      </left>
      <right style="double">
        <color indexed="9"/>
      </right>
      <top style="double">
        <color indexed="9"/>
      </top>
      <bottom style="double">
        <color indexed="9"/>
      </bottom>
      <diagonal/>
    </border>
    <border>
      <left style="double">
        <color indexed="9"/>
      </left>
      <right/>
      <top style="double">
        <color indexed="9"/>
      </top>
      <bottom/>
      <diagonal/>
    </border>
    <border>
      <left/>
      <right/>
      <top style="double">
        <color indexed="9"/>
      </top>
      <bottom/>
      <diagonal/>
    </border>
    <border>
      <left/>
      <right style="double">
        <color indexed="9"/>
      </right>
      <top style="double">
        <color indexed="9"/>
      </top>
      <bottom/>
      <diagonal/>
    </border>
    <border>
      <left style="double">
        <color indexed="9"/>
      </left>
      <right style="medium">
        <color indexed="8"/>
      </right>
      <top style="double">
        <color indexed="9"/>
      </top>
      <bottom style="double">
        <color indexed="9"/>
      </bottom>
      <diagonal/>
    </border>
    <border>
      <left style="double">
        <color indexed="9"/>
      </left>
      <right/>
      <top/>
      <bottom style="double">
        <color indexed="9"/>
      </bottom>
      <diagonal/>
    </border>
    <border>
      <left/>
      <right/>
      <top/>
      <bottom style="double">
        <color indexed="9"/>
      </bottom>
      <diagonal/>
    </border>
    <border>
      <left/>
      <right style="double">
        <color indexed="9"/>
      </right>
      <top/>
      <bottom style="double">
        <color indexed="9"/>
      </bottom>
      <diagonal/>
    </border>
    <border>
      <left style="double">
        <color indexed="9"/>
      </left>
      <right style="double">
        <color indexed="9"/>
      </right>
      <top style="double">
        <color indexed="9"/>
      </top>
      <bottom style="double">
        <color indexed="9"/>
      </bottom>
      <diagonal/>
    </border>
    <border>
      <left/>
      <right style="medium">
        <color auto="1"/>
      </right>
      <top style="double">
        <color indexed="9"/>
      </top>
      <bottom/>
      <diagonal/>
    </border>
    <border>
      <left/>
      <right style="medium">
        <color auto="1"/>
      </right>
      <top/>
      <bottom style="double">
        <color indexed="9"/>
      </bottom>
      <diagonal/>
    </border>
    <border>
      <left style="medium">
        <color indexed="8"/>
      </left>
      <right style="double">
        <color indexed="9"/>
      </right>
      <top style="double">
        <color indexed="9"/>
      </top>
      <bottom style="thin">
        <color indexed="8"/>
      </bottom>
      <diagonal/>
    </border>
    <border>
      <left style="double">
        <color indexed="9"/>
      </left>
      <right style="double">
        <color indexed="9"/>
      </right>
      <top style="double">
        <color indexed="9"/>
      </top>
      <bottom style="thin">
        <color indexed="8"/>
      </bottom>
      <diagonal/>
    </border>
    <border>
      <left style="double">
        <color indexed="9"/>
      </left>
      <right style="medium">
        <color indexed="8"/>
      </right>
      <top style="double">
        <color indexed="9"/>
      </top>
      <bottom style="thin">
        <color indexed="8"/>
      </bottom>
      <diagonal/>
    </border>
    <border>
      <left style="medium">
        <color indexed="8"/>
      </left>
      <right style="medium">
        <color indexed="8"/>
      </right>
      <top style="thin">
        <color indexed="8"/>
      </top>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8"/>
      </bottom>
      <diagonal/>
    </border>
    <border>
      <left style="medium">
        <color indexed="8"/>
      </left>
      <right style="medium">
        <color indexed="8"/>
      </right>
      <top style="medium">
        <color indexed="8"/>
      </top>
      <bottom style="medium">
        <color indexed="8"/>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indexed="64"/>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auto="1"/>
      </left>
      <right style="medium">
        <color auto="1"/>
      </right>
      <top style="medium">
        <color auto="1"/>
      </top>
      <bottom/>
      <diagonal/>
    </border>
    <border>
      <left style="medium">
        <color rgb="FF000000"/>
      </left>
      <right style="medium">
        <color rgb="FF000000"/>
      </right>
      <top style="medium">
        <color rgb="FF000000"/>
      </top>
      <bottom/>
      <diagonal/>
    </border>
    <border>
      <left style="medium">
        <color rgb="FF000000"/>
      </left>
      <right style="medium">
        <color auto="1"/>
      </right>
      <top/>
      <bottom/>
      <diagonal/>
    </border>
    <border>
      <left style="medium">
        <color auto="1"/>
      </left>
      <right style="medium">
        <color auto="1"/>
      </right>
      <top/>
      <bottom/>
      <diagonal/>
    </border>
    <border>
      <left style="medium">
        <color rgb="FF000000"/>
      </left>
      <right style="medium">
        <color auto="1"/>
      </right>
      <top/>
      <bottom style="medium">
        <color rgb="FF000000"/>
      </bottom>
      <diagonal/>
    </border>
    <border>
      <left style="medium">
        <color rgb="FF000000"/>
      </left>
      <right style="medium">
        <color auto="1"/>
      </right>
      <top style="medium">
        <color rgb="FF000000"/>
      </top>
      <bottom/>
      <diagonal/>
    </border>
    <border>
      <left style="medium">
        <color rgb="FF000000"/>
      </left>
      <right style="medium">
        <color auto="1"/>
      </right>
      <top style="medium">
        <color auto="1"/>
      </top>
      <bottom/>
      <diagonal/>
    </border>
    <border>
      <left style="medium">
        <color rgb="FF000000"/>
      </left>
      <right style="medium">
        <color auto="1"/>
      </right>
      <top/>
      <bottom style="medium">
        <color auto="1"/>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auto="1"/>
      </left>
      <right style="medium">
        <color rgb="FF000000"/>
      </right>
      <top style="medium">
        <color auto="1"/>
      </top>
      <bottom style="medium">
        <color auto="1"/>
      </bottom>
      <diagonal/>
    </border>
    <border>
      <left style="medium">
        <color auto="1"/>
      </left>
      <right/>
      <top style="medium">
        <color auto="1"/>
      </top>
      <bottom/>
      <diagonal/>
    </border>
    <border>
      <left style="medium">
        <color rgb="FF000000"/>
      </left>
      <right style="medium">
        <color rgb="FF000000"/>
      </right>
      <top style="medium">
        <color auto="1"/>
      </top>
      <bottom style="medium">
        <color rgb="FF000000"/>
      </bottom>
      <diagonal/>
    </border>
    <border>
      <left style="medium">
        <color auto="1"/>
      </left>
      <right style="medium">
        <color auto="1"/>
      </right>
      <top style="medium">
        <color auto="1"/>
      </top>
      <bottom style="medium">
        <color rgb="FF000000"/>
      </bottom>
      <diagonal/>
    </border>
    <border>
      <left style="medium">
        <color indexed="8"/>
      </left>
      <right style="medium">
        <color auto="1"/>
      </right>
      <top style="double">
        <color indexed="9"/>
      </top>
      <bottom style="double">
        <color indexed="9"/>
      </bottom>
      <diagonal/>
    </border>
    <border>
      <left style="medium">
        <color auto="1"/>
      </left>
      <right style="medium">
        <color rgb="FF000000"/>
      </right>
      <top style="medium">
        <color auto="1"/>
      </top>
      <bottom/>
      <diagonal/>
    </border>
    <border>
      <left style="medium">
        <color auto="1"/>
      </left>
      <right style="medium">
        <color rgb="FF000000"/>
      </right>
      <top/>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right/>
      <top style="medium">
        <color indexed="9"/>
      </top>
      <bottom/>
      <diagonal/>
    </border>
    <border>
      <left/>
      <right style="medium">
        <color indexed="9"/>
      </right>
      <top style="medium">
        <color indexed="9"/>
      </top>
      <bottom/>
      <diagonal/>
    </border>
    <border>
      <left/>
      <right style="medium">
        <color indexed="9"/>
      </right>
      <top/>
      <bottom/>
      <diagonal/>
    </border>
    <border>
      <left/>
      <right/>
      <top/>
      <bottom style="medium">
        <color indexed="9"/>
      </bottom>
      <diagonal/>
    </border>
    <border>
      <left/>
      <right style="medium">
        <color indexed="9"/>
      </right>
      <top/>
      <bottom style="medium">
        <color indexed="9"/>
      </bottom>
      <diagonal/>
    </border>
    <border>
      <left/>
      <right/>
      <top/>
      <bottom style="medium">
        <color indexed="8"/>
      </bottom>
      <diagonal/>
    </border>
    <border>
      <left/>
      <right style="medium">
        <color indexed="9"/>
      </right>
      <top/>
      <bottom style="medium">
        <color indexed="8"/>
      </bottom>
      <diagonal/>
    </border>
    <border>
      <left style="medium">
        <color indexed="9"/>
      </left>
      <right/>
      <top style="medium">
        <color indexed="9"/>
      </top>
      <bottom/>
      <diagonal/>
    </border>
    <border>
      <left/>
      <right style="medium">
        <color indexed="8"/>
      </right>
      <top style="medium">
        <color indexed="9"/>
      </top>
      <bottom/>
      <diagonal/>
    </border>
    <border>
      <left style="medium">
        <color indexed="9"/>
      </left>
      <right/>
      <top/>
      <bottom/>
      <diagonal/>
    </border>
    <border>
      <left/>
      <right style="medium">
        <color indexed="8"/>
      </right>
      <top/>
      <bottom/>
      <diagonal/>
    </border>
    <border>
      <left style="medium">
        <color indexed="9"/>
      </left>
      <right/>
      <top/>
      <bottom style="medium">
        <color indexed="8"/>
      </bottom>
      <diagonal/>
    </border>
    <border>
      <left/>
      <right style="medium">
        <color indexed="8"/>
      </right>
      <top/>
      <bottom style="medium">
        <color indexed="8"/>
      </bottom>
      <diagonal/>
    </border>
    <border>
      <left style="medium">
        <color rgb="FF000000"/>
      </left>
      <right style="medium">
        <color auto="1"/>
      </right>
      <top style="medium">
        <color rgb="FF000000"/>
      </top>
      <bottom style="medium">
        <color rgb="FF000000"/>
      </bottom>
      <diagonal/>
    </border>
    <border>
      <left style="medium">
        <color rgb="FF000000"/>
      </left>
      <right style="medium">
        <color indexed="8"/>
      </right>
      <top style="medium">
        <color rgb="FF000000"/>
      </top>
      <bottom/>
      <diagonal/>
    </border>
    <border>
      <left style="medium">
        <color indexed="8"/>
      </left>
      <right style="medium">
        <color indexed="8"/>
      </right>
      <top style="medium">
        <color rgb="FF000000"/>
      </top>
      <bottom/>
      <diagonal/>
    </border>
    <border>
      <left style="medium">
        <color rgb="FF000000"/>
      </left>
      <right style="medium">
        <color indexed="8"/>
      </right>
      <top style="medium">
        <color indexed="8"/>
      </top>
      <bottom/>
      <diagonal/>
    </border>
    <border>
      <left style="medium">
        <color rgb="FF000000"/>
      </left>
      <right style="medium">
        <color indexed="8"/>
      </right>
      <top style="double">
        <color indexed="9"/>
      </top>
      <bottom style="double">
        <color indexed="9"/>
      </bottom>
      <diagonal/>
    </border>
    <border>
      <left style="medium">
        <color rgb="FF000000"/>
      </left>
      <right style="double">
        <color indexed="9"/>
      </right>
      <top style="double">
        <color indexed="9"/>
      </top>
      <bottom style="double">
        <color indexed="9"/>
      </bottom>
      <diagonal/>
    </border>
    <border>
      <left style="medium">
        <color rgb="FF000000"/>
      </left>
      <right style="double">
        <color indexed="9"/>
      </right>
      <top style="double">
        <color indexed="9"/>
      </top>
      <bottom style="thin">
        <color indexed="8"/>
      </bottom>
      <diagonal/>
    </border>
    <border>
      <left style="medium">
        <color rgb="FF000000"/>
      </left>
      <right style="medium">
        <color indexed="8"/>
      </right>
      <top style="thin">
        <color indexed="8"/>
      </top>
      <bottom/>
      <diagonal/>
    </border>
    <border>
      <left style="medium">
        <color rgb="FF000000"/>
      </left>
      <right/>
      <top style="medium">
        <color indexed="9"/>
      </top>
      <bottom/>
      <diagonal/>
    </border>
    <border>
      <left style="medium">
        <color rgb="FF000000"/>
      </left>
      <right/>
      <top/>
      <bottom/>
      <diagonal/>
    </border>
    <border>
      <left style="medium">
        <color rgb="FF000000"/>
      </left>
      <right/>
      <top/>
      <bottom style="medium">
        <color indexed="9"/>
      </bottom>
      <diagonal/>
    </border>
    <border>
      <left style="medium">
        <color rgb="FF000000"/>
      </left>
      <right/>
      <top/>
      <bottom style="medium">
        <color indexed="8"/>
      </bottom>
      <diagonal/>
    </border>
    <border>
      <left style="medium">
        <color rgb="FF000000"/>
      </left>
      <right style="medium">
        <color indexed="8"/>
      </right>
      <top style="medium">
        <color indexed="8"/>
      </top>
      <bottom style="medium">
        <color indexed="8"/>
      </bottom>
      <diagonal/>
    </border>
  </borders>
  <cellStyleXfs count="54">
    <xf numFmtId="0" fontId="0" fillId="0" borderId="0"/>
    <xf numFmtId="0" fontId="2" fillId="0" borderId="0"/>
    <xf numFmtId="0" fontId="2" fillId="0" borderId="0"/>
    <xf numFmtId="164" fontId="2" fillId="0" borderId="0"/>
    <xf numFmtId="0" fontId="6" fillId="0" borderId="0"/>
    <xf numFmtId="0" fontId="6" fillId="0" borderId="0"/>
    <xf numFmtId="0" fontId="7" fillId="0" borderId="0"/>
    <xf numFmtId="164" fontId="11" fillId="0" borderId="0" applyBorder="0" applyProtection="0"/>
    <xf numFmtId="165" fontId="19" fillId="0" borderId="0" applyBorder="0" applyProtection="0"/>
    <xf numFmtId="166" fontId="20" fillId="0" borderId="0" applyBorder="0" applyProtection="0"/>
    <xf numFmtId="166" fontId="20" fillId="0" borderId="0" applyBorder="0" applyProtection="0"/>
    <xf numFmtId="166" fontId="20" fillId="0" borderId="0" applyBorder="0" applyProtection="0"/>
    <xf numFmtId="0" fontId="21" fillId="0" borderId="0" applyNumberFormat="0" applyBorder="0" applyProtection="0">
      <alignment horizontal="center"/>
    </xf>
    <xf numFmtId="0" fontId="22" fillId="0" borderId="0" applyBorder="0" applyProtection="0">
      <alignment horizontal="center"/>
    </xf>
    <xf numFmtId="0" fontId="21" fillId="0" borderId="0" applyNumberFormat="0" applyBorder="0" applyProtection="0">
      <alignment horizontal="center" textRotation="90"/>
    </xf>
    <xf numFmtId="166" fontId="23" fillId="0" borderId="0" applyBorder="0" applyProtection="0"/>
    <xf numFmtId="0" fontId="6" fillId="0" borderId="0"/>
    <xf numFmtId="166" fontId="23" fillId="0" borderId="0" applyBorder="0" applyProtection="0"/>
    <xf numFmtId="166" fontId="23" fillId="0" borderId="0" applyBorder="0" applyProtection="0"/>
    <xf numFmtId="166" fontId="23" fillId="0" borderId="0" applyBorder="0" applyProtection="0"/>
    <xf numFmtId="0" fontId="24" fillId="0" borderId="0"/>
    <xf numFmtId="0" fontId="1" fillId="0" borderId="0"/>
    <xf numFmtId="0" fontId="1" fillId="0" borderId="0"/>
    <xf numFmtId="0" fontId="1" fillId="0" borderId="0"/>
    <xf numFmtId="0" fontId="25"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6" fillId="0" borderId="0" applyNumberFormat="0" applyBorder="0" applyProtection="0"/>
    <xf numFmtId="0" fontId="27" fillId="0" borderId="0" applyBorder="0" applyProtection="0"/>
    <xf numFmtId="167" fontId="26" fillId="0" borderId="0" applyBorder="0" applyProtection="0"/>
    <xf numFmtId="168" fontId="27" fillId="0" borderId="0" applyBorder="0" applyProtection="0"/>
    <xf numFmtId="9" fontId="1" fillId="0" borderId="0" applyFont="0" applyFill="0" applyBorder="0" applyAlignment="0" applyProtection="0"/>
    <xf numFmtId="165" fontId="23" fillId="0" borderId="0" applyBorder="0" applyProtection="0"/>
    <xf numFmtId="164" fontId="11" fillId="0" borderId="0" applyBorder="0" applyProtection="0"/>
    <xf numFmtId="165" fontId="20" fillId="0" borderId="0" applyBorder="0" applyProtection="0"/>
    <xf numFmtId="165" fontId="20" fillId="0" borderId="0" applyBorder="0" applyProtection="0"/>
    <xf numFmtId="166" fontId="20" fillId="0" borderId="0" applyBorder="0" applyProtection="0"/>
    <xf numFmtId="0" fontId="22" fillId="0" borderId="0" applyBorder="0" applyProtection="0">
      <alignment horizontal="center"/>
    </xf>
    <xf numFmtId="165" fontId="23" fillId="0" borderId="0" applyBorder="0" applyProtection="0"/>
    <xf numFmtId="166" fontId="23" fillId="0" borderId="0" applyBorder="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Border="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Border="0" applyProtection="0"/>
    <xf numFmtId="167" fontId="24" fillId="0" borderId="0" applyBorder="0" applyProtection="0"/>
    <xf numFmtId="0" fontId="27" fillId="0" borderId="0" applyBorder="0" applyProtection="0"/>
  </cellStyleXfs>
  <cellXfs count="337">
    <xf numFmtId="0" fontId="0" fillId="0" borderId="0" xfId="0"/>
    <xf numFmtId="0" fontId="3" fillId="0" borderId="0" xfId="1" applyFont="1"/>
    <xf numFmtId="0" fontId="2" fillId="0" borderId="0" xfId="1"/>
    <xf numFmtId="0" fontId="4" fillId="0" borderId="0" xfId="1" applyFont="1" applyAlignment="1">
      <alignment vertical="center"/>
    </xf>
    <xf numFmtId="0" fontId="8" fillId="0" borderId="0" xfId="2" applyFont="1" applyAlignment="1">
      <alignment vertical="center"/>
    </xf>
    <xf numFmtId="0" fontId="2" fillId="0" borderId="0" xfId="2"/>
    <xf numFmtId="0" fontId="2" fillId="0" borderId="0" xfId="2" applyAlignment="1">
      <alignment horizontal="center" vertical="center"/>
    </xf>
    <xf numFmtId="0" fontId="15" fillId="0" borderId="19" xfId="2" applyFont="1" applyBorder="1" applyAlignment="1">
      <alignment vertical="top" wrapText="1"/>
    </xf>
    <xf numFmtId="0" fontId="15" fillId="0" borderId="20" xfId="2" applyFont="1" applyBorder="1" applyAlignment="1">
      <alignment vertical="top" wrapText="1"/>
    </xf>
    <xf numFmtId="0" fontId="32" fillId="0" borderId="0" xfId="0" applyFont="1" applyAlignment="1">
      <alignment vertical="center"/>
    </xf>
    <xf numFmtId="0" fontId="0" fillId="0" borderId="0" xfId="0" applyAlignment="1">
      <alignment vertical="center"/>
    </xf>
    <xf numFmtId="0" fontId="33" fillId="0" borderId="0" xfId="0" applyFont="1" applyAlignment="1">
      <alignment vertical="center"/>
    </xf>
    <xf numFmtId="0" fontId="0" fillId="4" borderId="0" xfId="0" applyFill="1" applyAlignment="1">
      <alignment vertical="center"/>
    </xf>
    <xf numFmtId="9" fontId="36" fillId="5" borderId="35" xfId="32" applyFont="1" applyFill="1" applyBorder="1" applyAlignment="1">
      <alignment horizontal="center" vertical="center" wrapText="1"/>
    </xf>
    <xf numFmtId="0" fontId="6" fillId="4" borderId="0" xfId="4" applyFill="1" applyAlignment="1">
      <alignment vertical="center"/>
    </xf>
    <xf numFmtId="0" fontId="6" fillId="0" borderId="0" xfId="4" applyAlignment="1">
      <alignment vertical="center"/>
    </xf>
    <xf numFmtId="0" fontId="6" fillId="0" borderId="0" xfId="4" applyAlignment="1">
      <alignment horizontal="left" vertical="center" wrapText="1"/>
    </xf>
    <xf numFmtId="0" fontId="30" fillId="7" borderId="34" xfId="4" applyFont="1" applyFill="1" applyBorder="1" applyAlignment="1">
      <alignment horizontal="center" vertical="center" wrapText="1"/>
    </xf>
    <xf numFmtId="0" fontId="30" fillId="8" borderId="34" xfId="4" applyFont="1" applyFill="1" applyBorder="1" applyAlignment="1">
      <alignment horizontal="center" vertical="center" wrapText="1"/>
    </xf>
    <xf numFmtId="165" fontId="37" fillId="0" borderId="39" xfId="4" applyNumberFormat="1" applyFont="1" applyFill="1" applyBorder="1" applyAlignment="1" applyProtection="1">
      <alignment horizontal="center" vertical="center" wrapText="1"/>
    </xf>
    <xf numFmtId="3" fontId="38" fillId="0" borderId="40" xfId="0" applyNumberFormat="1" applyFont="1" applyBorder="1" applyAlignment="1" applyProtection="1">
      <alignment horizontal="center" vertical="center" wrapText="1"/>
    </xf>
    <xf numFmtId="165" fontId="39" fillId="0" borderId="39" xfId="4" applyNumberFormat="1" applyFont="1" applyFill="1" applyBorder="1" applyAlignment="1" applyProtection="1">
      <alignment horizontal="center" vertical="center" wrapText="1"/>
    </xf>
    <xf numFmtId="3" fontId="38" fillId="0" borderId="41" xfId="0" applyNumberFormat="1" applyFont="1" applyBorder="1" applyAlignment="1" applyProtection="1">
      <alignment horizontal="center" vertical="center" wrapText="1"/>
    </xf>
    <xf numFmtId="165" fontId="39" fillId="0" borderId="39" xfId="1" applyNumberFormat="1" applyFont="1" applyFill="1" applyBorder="1" applyAlignment="1" applyProtection="1">
      <alignment horizontal="center" vertical="center" wrapText="1"/>
    </xf>
    <xf numFmtId="3" fontId="38" fillId="0" borderId="34" xfId="0" applyNumberFormat="1" applyFont="1" applyBorder="1" applyAlignment="1" applyProtection="1">
      <alignment horizontal="center" vertical="center" wrapText="1"/>
    </xf>
    <xf numFmtId="3" fontId="40" fillId="0" borderId="34" xfId="0" applyNumberFormat="1" applyFont="1" applyBorder="1" applyAlignment="1" applyProtection="1">
      <alignment horizontal="center" vertical="center" wrapText="1"/>
    </xf>
    <xf numFmtId="165" fontId="37" fillId="0" borderId="39" xfId="1" applyNumberFormat="1" applyFont="1" applyFill="1" applyBorder="1" applyAlignment="1" applyProtection="1">
      <alignment horizontal="center" vertical="center" wrapText="1"/>
    </xf>
    <xf numFmtId="165" fontId="11" fillId="0" borderId="39" xfId="1" applyNumberFormat="1" applyFont="1" applyFill="1" applyBorder="1" applyAlignment="1" applyProtection="1">
      <alignment vertical="center"/>
    </xf>
    <xf numFmtId="0" fontId="0" fillId="0" borderId="0" xfId="0" applyFont="1" applyAlignment="1">
      <alignment vertical="center"/>
    </xf>
    <xf numFmtId="0" fontId="0" fillId="4" borderId="0" xfId="0" applyFont="1" applyFill="1" applyAlignment="1">
      <alignment vertical="center"/>
    </xf>
    <xf numFmtId="165" fontId="41" fillId="0" borderId="39" xfId="4" applyNumberFormat="1" applyFont="1" applyFill="1" applyBorder="1" applyAlignment="1" applyProtection="1">
      <alignment horizontal="center" vertical="center" wrapText="1"/>
    </xf>
    <xf numFmtId="3" fontId="35" fillId="0" borderId="40" xfId="0" applyNumberFormat="1" applyFont="1" applyBorder="1" applyAlignment="1" applyProtection="1">
      <alignment horizontal="center" vertical="center" wrapText="1"/>
    </xf>
    <xf numFmtId="165" fontId="42" fillId="0" borderId="39" xfId="4" applyNumberFormat="1" applyFont="1" applyFill="1" applyBorder="1" applyAlignment="1" applyProtection="1">
      <alignment horizontal="center" vertical="center" wrapText="1"/>
    </xf>
    <xf numFmtId="165" fontId="41" fillId="0" borderId="39" xfId="4" applyNumberFormat="1" applyFont="1" applyFill="1" applyBorder="1" applyAlignment="1" applyProtection="1">
      <alignment vertical="center" wrapText="1"/>
    </xf>
    <xf numFmtId="9" fontId="35" fillId="5" borderId="35" xfId="32" applyFont="1" applyFill="1" applyBorder="1" applyAlignment="1">
      <alignment horizontal="center" vertical="center" wrapText="1"/>
    </xf>
    <xf numFmtId="3" fontId="35" fillId="0" borderId="41" xfId="0" applyNumberFormat="1" applyFont="1" applyBorder="1" applyAlignment="1" applyProtection="1">
      <alignment horizontal="center" vertical="center" wrapText="1"/>
    </xf>
    <xf numFmtId="165" fontId="42" fillId="0" borderId="39" xfId="1" applyNumberFormat="1" applyFont="1" applyFill="1" applyBorder="1" applyAlignment="1" applyProtection="1">
      <alignment horizontal="center" vertical="center" wrapText="1"/>
    </xf>
    <xf numFmtId="3" fontId="35" fillId="0" borderId="34" xfId="0" applyNumberFormat="1" applyFont="1" applyBorder="1" applyAlignment="1" applyProtection="1">
      <alignment horizontal="center" vertical="center" wrapText="1"/>
    </xf>
    <xf numFmtId="3" fontId="30" fillId="0" borderId="34" xfId="0" applyNumberFormat="1" applyFont="1" applyBorder="1" applyAlignment="1" applyProtection="1">
      <alignment horizontal="center" vertical="center" wrapText="1"/>
    </xf>
    <xf numFmtId="165" fontId="41" fillId="0" borderId="39" xfId="1" applyNumberFormat="1" applyFont="1" applyFill="1" applyBorder="1" applyAlignment="1" applyProtection="1">
      <alignment horizontal="center" vertical="center" wrapText="1"/>
    </xf>
    <xf numFmtId="0" fontId="43" fillId="4" borderId="0" xfId="4" applyFont="1" applyFill="1" applyAlignment="1">
      <alignment vertical="center"/>
    </xf>
    <xf numFmtId="0" fontId="43" fillId="0" borderId="0" xfId="4" applyFont="1" applyAlignment="1">
      <alignment vertical="center"/>
    </xf>
    <xf numFmtId="0" fontId="43" fillId="0" borderId="0" xfId="4" applyFont="1" applyAlignment="1">
      <alignment horizontal="left" vertical="center" wrapText="1"/>
    </xf>
    <xf numFmtId="165" fontId="41" fillId="0" borderId="39" xfId="1" applyNumberFormat="1" applyFont="1" applyFill="1" applyBorder="1" applyAlignment="1" applyProtection="1">
      <alignment horizontal="center" vertical="center"/>
    </xf>
    <xf numFmtId="165" fontId="41" fillId="0" borderId="39" xfId="1" applyNumberFormat="1" applyFont="1" applyFill="1" applyBorder="1" applyAlignment="1" applyProtection="1">
      <alignment vertical="center"/>
    </xf>
    <xf numFmtId="0" fontId="34" fillId="0" borderId="34" xfId="0" applyFont="1" applyBorder="1" applyAlignment="1" applyProtection="1">
      <alignment horizontal="center" vertical="center" wrapText="1"/>
    </xf>
    <xf numFmtId="0" fontId="32" fillId="0" borderId="34" xfId="0" applyFont="1" applyFill="1" applyBorder="1" applyAlignment="1" applyProtection="1">
      <alignment horizontal="center" vertical="center" wrapText="1"/>
    </xf>
    <xf numFmtId="0" fontId="32" fillId="0" borderId="34" xfId="4" applyNumberFormat="1" applyFont="1" applyFill="1" applyBorder="1" applyAlignment="1" applyProtection="1">
      <alignment horizontal="left" vertical="center" wrapText="1"/>
    </xf>
    <xf numFmtId="165" fontId="37" fillId="0" borderId="40" xfId="1" applyNumberFormat="1" applyFont="1" applyFill="1" applyBorder="1" applyAlignment="1" applyProtection="1">
      <alignment horizontal="center" vertical="center" wrapText="1"/>
    </xf>
    <xf numFmtId="0" fontId="34" fillId="0" borderId="34" xfId="0" applyFont="1" applyFill="1" applyBorder="1" applyAlignment="1" applyProtection="1">
      <alignment horizontal="center" vertical="center" wrapText="1"/>
    </xf>
    <xf numFmtId="0" fontId="34" fillId="0" borderId="34" xfId="4" applyNumberFormat="1" applyFont="1" applyFill="1" applyBorder="1" applyAlignment="1" applyProtection="1">
      <alignment horizontal="center" vertical="center" wrapText="1"/>
    </xf>
    <xf numFmtId="0" fontId="34" fillId="0" borderId="34" xfId="4" applyNumberFormat="1" applyFont="1" applyBorder="1" applyAlignment="1" applyProtection="1">
      <alignment horizontal="center" vertical="center" wrapText="1"/>
    </xf>
    <xf numFmtId="0" fontId="34" fillId="0" borderId="34" xfId="4" applyNumberFormat="1" applyFont="1" applyFill="1" applyBorder="1" applyAlignment="1" applyProtection="1">
      <alignment horizontal="left" vertical="center" wrapText="1"/>
    </xf>
    <xf numFmtId="0" fontId="32" fillId="0" borderId="34" xfId="4" quotePrefix="1" applyNumberFormat="1" applyFont="1" applyFill="1" applyBorder="1" applyAlignment="1" applyProtection="1">
      <alignment horizontal="center" vertical="center" wrapText="1"/>
    </xf>
    <xf numFmtId="0" fontId="32" fillId="0" borderId="34" xfId="4" quotePrefix="1" applyNumberFormat="1" applyFont="1" applyFill="1" applyBorder="1" applyAlignment="1" applyProtection="1">
      <alignment horizontal="left" vertical="center" wrapText="1"/>
    </xf>
    <xf numFmtId="0" fontId="32" fillId="0" borderId="34" xfId="4" applyNumberFormat="1" applyFont="1" applyBorder="1" applyAlignment="1" applyProtection="1">
      <alignment horizontal="center" vertical="center" wrapText="1"/>
    </xf>
    <xf numFmtId="0" fontId="32" fillId="0" borderId="34" xfId="4" quotePrefix="1" applyNumberFormat="1" applyFont="1" applyBorder="1" applyAlignment="1" applyProtection="1">
      <alignment horizontal="center" vertical="center" wrapText="1"/>
    </xf>
    <xf numFmtId="0" fontId="32" fillId="0" borderId="34" xfId="4" applyNumberFormat="1" applyFont="1" applyFill="1" applyBorder="1" applyAlignment="1" applyProtection="1">
      <alignment horizontal="center" vertical="center" wrapText="1"/>
    </xf>
    <xf numFmtId="0" fontId="34" fillId="0" borderId="34" xfId="4" quotePrefix="1" applyNumberFormat="1" applyFont="1" applyBorder="1" applyAlignment="1" applyProtection="1">
      <alignment horizontal="center" vertical="center" wrapText="1"/>
    </xf>
    <xf numFmtId="0" fontId="34" fillId="0" borderId="34" xfId="4" quotePrefix="1" applyNumberFormat="1" applyFont="1" applyFill="1" applyBorder="1" applyAlignment="1" applyProtection="1">
      <alignment horizontal="left" vertical="center" wrapText="1"/>
    </xf>
    <xf numFmtId="165" fontId="37" fillId="0" borderId="39" xfId="1" applyNumberFormat="1" applyFont="1" applyFill="1" applyBorder="1" applyAlignment="1" applyProtection="1">
      <alignment horizontal="left" vertical="center" wrapText="1"/>
    </xf>
    <xf numFmtId="165" fontId="44" fillId="0" borderId="39" xfId="1" applyNumberFormat="1" applyFont="1" applyFill="1" applyBorder="1" applyAlignment="1" applyProtection="1">
      <alignment horizontal="left" vertical="center" wrapText="1"/>
    </xf>
    <xf numFmtId="169" fontId="38" fillId="0" borderId="40" xfId="0" applyNumberFormat="1" applyFont="1" applyBorder="1" applyAlignment="1" applyProtection="1">
      <alignment horizontal="center" vertical="center" wrapText="1"/>
    </xf>
    <xf numFmtId="49" fontId="37" fillId="0" borderId="39" xfId="1" quotePrefix="1" applyNumberFormat="1" applyFont="1" applyFill="1" applyBorder="1" applyAlignment="1" applyProtection="1">
      <alignment horizontal="center" vertical="center" wrapText="1"/>
    </xf>
    <xf numFmtId="165" fontId="37" fillId="0" borderId="39" xfId="1" quotePrefix="1" applyNumberFormat="1" applyFont="1" applyFill="1" applyBorder="1" applyAlignment="1" applyProtection="1">
      <alignment horizontal="center" vertical="center" wrapText="1"/>
    </xf>
    <xf numFmtId="0" fontId="0" fillId="0" borderId="39" xfId="0" applyFill="1" applyBorder="1" applyProtection="1"/>
    <xf numFmtId="0" fontId="32" fillId="0" borderId="34" xfId="16" applyFont="1" applyBorder="1" applyAlignment="1" applyProtection="1">
      <alignment horizontal="center" vertical="center" wrapText="1"/>
    </xf>
    <xf numFmtId="0" fontId="35" fillId="0" borderId="34" xfId="4" applyFont="1" applyBorder="1" applyAlignment="1" applyProtection="1">
      <alignment horizontal="center" vertical="center" wrapText="1"/>
    </xf>
    <xf numFmtId="0" fontId="32" fillId="0" borderId="34" xfId="16" applyFont="1" applyFill="1" applyBorder="1" applyAlignment="1" applyProtection="1">
      <alignment horizontal="left" vertical="center" wrapText="1"/>
    </xf>
    <xf numFmtId="0" fontId="35" fillId="0" borderId="35" xfId="4" applyFont="1" applyBorder="1" applyAlignment="1" applyProtection="1">
      <alignment horizontal="center" vertical="center" wrapText="1"/>
    </xf>
    <xf numFmtId="0" fontId="32" fillId="4" borderId="34" xfId="16" applyFont="1" applyFill="1" applyBorder="1" applyAlignment="1" applyProtection="1">
      <alignment horizontal="center" vertical="center" wrapText="1"/>
    </xf>
    <xf numFmtId="0" fontId="36" fillId="0" borderId="35" xfId="4" applyFont="1" applyBorder="1" applyAlignment="1" applyProtection="1">
      <alignment horizontal="center" vertical="center" wrapText="1"/>
    </xf>
    <xf numFmtId="0" fontId="32" fillId="0" borderId="35" xfId="16" applyFont="1" applyBorder="1" applyAlignment="1" applyProtection="1">
      <alignment horizontal="center" vertical="center" wrapText="1"/>
    </xf>
    <xf numFmtId="0" fontId="32" fillId="4" borderId="35" xfId="16" applyFont="1" applyFill="1" applyBorder="1" applyAlignment="1" applyProtection="1">
      <alignment horizontal="center" vertical="center" wrapText="1"/>
    </xf>
    <xf numFmtId="0" fontId="32" fillId="0" borderId="35" xfId="16" applyFont="1" applyFill="1" applyBorder="1" applyAlignment="1" applyProtection="1">
      <alignment horizontal="left" vertical="center" wrapText="1"/>
    </xf>
    <xf numFmtId="0" fontId="32" fillId="0" borderId="34" xfId="16" quotePrefix="1" applyFont="1" applyFill="1" applyBorder="1" applyAlignment="1" applyProtection="1">
      <alignment horizontal="center" vertical="center" wrapText="1"/>
    </xf>
    <xf numFmtId="0" fontId="32" fillId="0" borderId="34" xfId="16" applyFont="1" applyFill="1" applyBorder="1" applyAlignment="1" applyProtection="1">
      <alignment horizontal="center" vertical="center" wrapText="1"/>
    </xf>
    <xf numFmtId="0" fontId="32" fillId="0" borderId="34" xfId="16" quotePrefix="1" applyFont="1" applyFill="1" applyBorder="1" applyAlignment="1" applyProtection="1">
      <alignment horizontal="left" vertical="center" wrapText="1"/>
    </xf>
    <xf numFmtId="0" fontId="32" fillId="0" borderId="34" xfId="16" quotePrefix="1" applyFont="1" applyBorder="1" applyAlignment="1" applyProtection="1">
      <alignment horizontal="center" vertical="center" wrapText="1"/>
    </xf>
    <xf numFmtId="0" fontId="32" fillId="0" borderId="35" xfId="16" quotePrefix="1" applyFont="1" applyBorder="1" applyAlignment="1" applyProtection="1">
      <alignment horizontal="center" vertical="center" wrapText="1"/>
    </xf>
    <xf numFmtId="165" fontId="37" fillId="0" borderId="39" xfId="4" applyNumberFormat="1" applyFont="1" applyFill="1" applyBorder="1" applyAlignment="1" applyProtection="1">
      <alignment horizontal="left" vertical="center" wrapText="1"/>
    </xf>
    <xf numFmtId="165" fontId="37" fillId="4" borderId="39" xfId="1" quotePrefix="1" applyNumberFormat="1" applyFont="1" applyFill="1" applyBorder="1" applyAlignment="1" applyProtection="1">
      <alignment horizontal="left" vertical="center" wrapText="1"/>
    </xf>
    <xf numFmtId="165" fontId="37" fillId="4" borderId="39" xfId="1" quotePrefix="1" applyNumberFormat="1" applyFont="1" applyFill="1" applyBorder="1" applyAlignment="1" applyProtection="1">
      <alignment vertical="center" wrapText="1"/>
    </xf>
    <xf numFmtId="165" fontId="37" fillId="0" borderId="39" xfId="4" quotePrefix="1" applyNumberFormat="1" applyFont="1" applyFill="1" applyBorder="1" applyAlignment="1" applyProtection="1">
      <alignment horizontal="left" vertical="center" wrapText="1"/>
    </xf>
    <xf numFmtId="165" fontId="37" fillId="0" borderId="39" xfId="4" quotePrefix="1" applyNumberFormat="1" applyFont="1" applyFill="1" applyBorder="1" applyAlignment="1" applyProtection="1">
      <alignment horizontal="center" vertical="center" wrapText="1"/>
    </xf>
    <xf numFmtId="165" fontId="37" fillId="0" borderId="39" xfId="1" applyNumberFormat="1" applyFont="1" applyFill="1" applyBorder="1" applyAlignment="1" applyProtection="1">
      <alignment horizontal="center" vertical="center"/>
    </xf>
    <xf numFmtId="165" fontId="37" fillId="0" borderId="34" xfId="15" applyNumberFormat="1" applyFont="1" applyFill="1" applyBorder="1" applyAlignment="1" applyProtection="1">
      <alignment horizontal="center" vertical="center" wrapText="1"/>
    </xf>
    <xf numFmtId="165" fontId="39" fillId="0" borderId="34" xfId="4" applyNumberFormat="1" applyFont="1" applyBorder="1" applyAlignment="1" applyProtection="1">
      <alignment horizontal="center" vertical="center" wrapText="1"/>
    </xf>
    <xf numFmtId="165" fontId="37" fillId="0" borderId="34" xfId="15" applyNumberFormat="1" applyFont="1" applyFill="1" applyBorder="1" applyAlignment="1" applyProtection="1">
      <alignment horizontal="left" vertical="center" wrapText="1"/>
    </xf>
    <xf numFmtId="165" fontId="37" fillId="0" borderId="34" xfId="15" quotePrefix="1" applyNumberFormat="1" applyFont="1" applyFill="1" applyBorder="1" applyAlignment="1" applyProtection="1">
      <alignment horizontal="center" vertical="center" wrapText="1"/>
    </xf>
    <xf numFmtId="165" fontId="37" fillId="0" borderId="50" xfId="4" quotePrefix="1" applyNumberFormat="1" applyFont="1" applyFill="1" applyBorder="1" applyAlignment="1" applyProtection="1">
      <alignment horizontal="left" vertical="center" wrapText="1"/>
    </xf>
    <xf numFmtId="165" fontId="37" fillId="0" borderId="50" xfId="1" quotePrefix="1" applyNumberFormat="1" applyFont="1" applyFill="1" applyBorder="1" applyAlignment="1" applyProtection="1">
      <alignment vertical="center" wrapText="1"/>
    </xf>
    <xf numFmtId="165" fontId="37" fillId="0" borderId="22" xfId="15" applyNumberFormat="1" applyFont="1" applyFill="1" applyBorder="1" applyAlignment="1" applyProtection="1">
      <alignment horizontal="left" vertical="center" wrapText="1"/>
    </xf>
    <xf numFmtId="165" fontId="37" fillId="0" borderId="34" xfId="4" applyNumberFormat="1" applyFont="1" applyFill="1" applyBorder="1" applyAlignment="1" applyProtection="1">
      <alignment horizontal="center" vertical="center" wrapText="1"/>
    </xf>
    <xf numFmtId="165" fontId="37" fillId="0" borderId="34" xfId="1" applyNumberFormat="1" applyFont="1" applyFill="1" applyBorder="1" applyAlignment="1" applyProtection="1">
      <alignment vertical="center"/>
    </xf>
    <xf numFmtId="165" fontId="45" fillId="0" borderId="34" xfId="15" applyNumberFormat="1" applyFont="1" applyFill="1" applyBorder="1" applyAlignment="1" applyProtection="1">
      <alignment horizontal="center" vertical="center" wrapText="1"/>
    </xf>
    <xf numFmtId="165" fontId="37" fillId="0" borderId="51" xfId="4" applyNumberFormat="1" applyFont="1" applyFill="1" applyBorder="1" applyAlignment="1" applyProtection="1">
      <alignment horizontal="center" vertical="center" wrapText="1"/>
    </xf>
    <xf numFmtId="165" fontId="37" fillId="9" borderId="39" xfId="1" applyNumberFormat="1" applyFont="1" applyFill="1" applyBorder="1" applyAlignment="1" applyProtection="1">
      <alignment horizontal="center" vertical="center" wrapText="1"/>
    </xf>
    <xf numFmtId="165" fontId="37" fillId="0" borderId="39" xfId="1" quotePrefix="1" applyNumberFormat="1" applyFont="1" applyFill="1" applyBorder="1" applyAlignment="1" applyProtection="1">
      <alignment horizontal="left" vertical="center" wrapText="1"/>
    </xf>
    <xf numFmtId="165" fontId="44" fillId="0" borderId="39" xfId="4" quotePrefix="1" applyNumberFormat="1" applyFont="1" applyFill="1" applyBorder="1" applyAlignment="1" applyProtection="1">
      <alignment horizontal="center" vertical="center" wrapText="1"/>
    </xf>
    <xf numFmtId="165" fontId="37" fillId="0" borderId="39" xfId="1" applyNumberFormat="1" applyFont="1" applyFill="1" applyBorder="1" applyAlignment="1" applyProtection="1">
      <alignment vertical="center" wrapText="1"/>
    </xf>
    <xf numFmtId="165" fontId="37" fillId="10" borderId="34" xfId="33" applyNumberFormat="1" applyFont="1" applyFill="1" applyBorder="1" applyAlignment="1" applyProtection="1">
      <alignment horizontal="center" vertical="center" wrapText="1"/>
    </xf>
    <xf numFmtId="165" fontId="37" fillId="0" borderId="34" xfId="33" applyNumberFormat="1" applyFont="1" applyBorder="1" applyAlignment="1" applyProtection="1">
      <alignment horizontal="center" vertical="center" wrapText="1"/>
    </xf>
    <xf numFmtId="165" fontId="37" fillId="0" borderId="34" xfId="33" applyNumberFormat="1" applyFont="1" applyBorder="1" applyAlignment="1" applyProtection="1">
      <alignment horizontal="left" vertical="center" wrapText="1"/>
    </xf>
    <xf numFmtId="165" fontId="37" fillId="10" borderId="42" xfId="33" applyNumberFormat="1" applyFont="1" applyFill="1" applyBorder="1" applyAlignment="1" applyProtection="1">
      <alignment horizontal="center" vertical="center" wrapText="1"/>
    </xf>
    <xf numFmtId="170" fontId="37" fillId="0" borderId="34" xfId="33" applyNumberFormat="1" applyFont="1" applyBorder="1" applyAlignment="1" applyProtection="1">
      <alignment horizontal="center" vertical="center" wrapText="1"/>
    </xf>
    <xf numFmtId="165" fontId="37" fillId="10" borderId="31" xfId="33" applyNumberFormat="1" applyFont="1" applyFill="1" applyBorder="1" applyAlignment="1" applyProtection="1">
      <alignment horizontal="center" vertical="center" wrapText="1"/>
    </xf>
    <xf numFmtId="165" fontId="37" fillId="10" borderId="35" xfId="33" applyNumberFormat="1" applyFont="1" applyFill="1" applyBorder="1" applyAlignment="1" applyProtection="1">
      <alignment horizontal="center" vertical="center" wrapText="1"/>
    </xf>
    <xf numFmtId="165" fontId="37" fillId="10" borderId="34" xfId="33" applyNumberFormat="1" applyFont="1" applyFill="1" applyBorder="1" applyAlignment="1" applyProtection="1">
      <alignment horizontal="left" vertical="center" wrapText="1"/>
    </xf>
    <xf numFmtId="165" fontId="37" fillId="0" borderId="34" xfId="33" applyNumberFormat="1" applyFont="1" applyFill="1" applyBorder="1" applyAlignment="1" applyProtection="1">
      <alignment horizontal="left" vertical="center" wrapText="1"/>
    </xf>
    <xf numFmtId="165" fontId="37" fillId="10" borderId="42" xfId="33" applyNumberFormat="1" applyFont="1" applyFill="1" applyBorder="1" applyAlignment="1" applyProtection="1">
      <alignment horizontal="left" vertical="center" wrapText="1"/>
    </xf>
    <xf numFmtId="165" fontId="45" fillId="0" borderId="34" xfId="33" applyNumberFormat="1" applyFont="1" applyBorder="1" applyAlignment="1" applyProtection="1">
      <alignment horizontal="center" vertical="center" wrapText="1"/>
    </xf>
    <xf numFmtId="165" fontId="37" fillId="0" borderId="34" xfId="33" quotePrefix="1" applyNumberFormat="1" applyFont="1" applyBorder="1" applyAlignment="1" applyProtection="1">
      <alignment horizontal="center" vertical="center" wrapText="1"/>
    </xf>
    <xf numFmtId="165" fontId="37" fillId="0" borderId="34" xfId="11" applyNumberFormat="1" applyFont="1" applyBorder="1" applyAlignment="1" applyProtection="1">
      <alignment horizontal="center" vertical="center" wrapText="1"/>
    </xf>
    <xf numFmtId="165" fontId="37" fillId="0" borderId="34" xfId="11" applyNumberFormat="1" applyFont="1" applyFill="1" applyBorder="1" applyAlignment="1" applyProtection="1">
      <alignment horizontal="center" vertical="center" wrapText="1"/>
    </xf>
    <xf numFmtId="165" fontId="37" fillId="10" borderId="34" xfId="11" applyNumberFormat="1" applyFont="1" applyFill="1" applyBorder="1" applyAlignment="1" applyProtection="1">
      <alignment horizontal="center" vertical="center" wrapText="1"/>
    </xf>
    <xf numFmtId="165" fontId="37" fillId="0" borderId="34" xfId="11" applyNumberFormat="1" applyFont="1" applyBorder="1" applyAlignment="1" applyProtection="1">
      <alignment horizontal="left" vertical="center" wrapText="1"/>
    </xf>
    <xf numFmtId="165" fontId="37" fillId="0" borderId="34" xfId="19" applyNumberFormat="1" applyFont="1" applyBorder="1" applyAlignment="1" applyProtection="1">
      <alignment horizontal="center" vertical="center" wrapText="1"/>
    </xf>
    <xf numFmtId="0" fontId="37" fillId="0" borderId="34" xfId="11" applyNumberFormat="1" applyFont="1" applyBorder="1" applyAlignment="1" applyProtection="1">
      <alignment horizontal="center" vertical="center" wrapText="1"/>
    </xf>
    <xf numFmtId="165" fontId="37" fillId="0" borderId="34" xfId="19" applyNumberFormat="1" applyFont="1" applyBorder="1" applyAlignment="1" applyProtection="1">
      <alignment horizontal="left" vertical="center" wrapText="1"/>
    </xf>
    <xf numFmtId="165" fontId="45" fillId="0" borderId="34" xfId="19" applyNumberFormat="1" applyFont="1" applyBorder="1" applyAlignment="1" applyProtection="1">
      <alignment horizontal="center" vertical="center" wrapText="1"/>
    </xf>
    <xf numFmtId="0" fontId="32" fillId="0" borderId="42" xfId="16" applyFont="1" applyFill="1" applyBorder="1" applyAlignment="1" applyProtection="1">
      <alignment horizontal="center" vertical="center" wrapText="1"/>
    </xf>
    <xf numFmtId="0" fontId="35" fillId="0" borderId="42" xfId="4" applyFont="1" applyFill="1" applyBorder="1" applyAlignment="1" applyProtection="1">
      <alignment horizontal="center" vertical="center" wrapText="1"/>
    </xf>
    <xf numFmtId="0" fontId="32" fillId="0" borderId="42" xfId="16" applyFont="1" applyFill="1" applyBorder="1" applyAlignment="1" applyProtection="1">
      <alignment horizontal="left" vertical="center" wrapText="1"/>
    </xf>
    <xf numFmtId="0" fontId="41" fillId="0" borderId="42" xfId="24" applyFont="1" applyFill="1" applyBorder="1" applyAlignment="1" applyProtection="1">
      <alignment horizontal="center" vertical="center" wrapText="1"/>
    </xf>
    <xf numFmtId="0" fontId="35" fillId="0" borderId="34" xfId="4" applyFont="1" applyFill="1" applyBorder="1" applyAlignment="1" applyProtection="1">
      <alignment horizontal="center" vertical="center" wrapText="1"/>
    </xf>
    <xf numFmtId="0" fontId="32" fillId="0" borderId="42" xfId="24" applyFont="1" applyFill="1" applyBorder="1" applyAlignment="1" applyProtection="1">
      <alignment horizontal="center" vertical="center" wrapText="1"/>
    </xf>
    <xf numFmtId="0" fontId="32" fillId="0" borderId="42" xfId="24" applyFont="1" applyFill="1" applyBorder="1" applyAlignment="1" applyProtection="1">
      <alignment horizontal="left" vertical="center" wrapText="1"/>
    </xf>
    <xf numFmtId="0" fontId="32" fillId="0" borderId="34" xfId="23" applyFont="1" applyFill="1" applyBorder="1" applyAlignment="1" applyProtection="1">
      <alignment horizontal="center" vertical="center" wrapText="1"/>
    </xf>
    <xf numFmtId="0" fontId="32" fillId="0" borderId="34" xfId="24" applyFont="1" applyFill="1" applyBorder="1" applyAlignment="1" applyProtection="1">
      <alignment horizontal="center" vertical="center" wrapText="1"/>
    </xf>
    <xf numFmtId="0" fontId="32" fillId="0" borderId="34" xfId="23" applyFont="1" applyFill="1" applyBorder="1" applyAlignment="1" applyProtection="1">
      <alignment horizontal="left" vertical="center" wrapText="1"/>
    </xf>
    <xf numFmtId="0" fontId="32" fillId="0" borderId="42" xfId="16" quotePrefix="1" applyFont="1" applyFill="1" applyBorder="1" applyAlignment="1" applyProtection="1">
      <alignment horizontal="center" vertical="center" wrapText="1"/>
    </xf>
    <xf numFmtId="0" fontId="32" fillId="0" borderId="53" xfId="16" applyFont="1" applyFill="1" applyBorder="1" applyAlignment="1" applyProtection="1">
      <alignment horizontal="left" vertical="center" wrapText="1"/>
    </xf>
    <xf numFmtId="0" fontId="32" fillId="0" borderId="22" xfId="16" applyFont="1" applyFill="1" applyBorder="1" applyAlignment="1" applyProtection="1">
      <alignment horizontal="left" vertical="center" wrapText="1"/>
    </xf>
    <xf numFmtId="0" fontId="32" fillId="0" borderId="53" xfId="24" applyFont="1" applyFill="1" applyBorder="1" applyAlignment="1" applyProtection="1">
      <alignment horizontal="left" vertical="center" wrapText="1"/>
    </xf>
    <xf numFmtId="0" fontId="32" fillId="0" borderId="34" xfId="23" quotePrefix="1" applyFont="1" applyFill="1" applyBorder="1" applyAlignment="1" applyProtection="1">
      <alignment horizontal="center" vertical="center" wrapText="1"/>
    </xf>
    <xf numFmtId="0" fontId="32" fillId="0" borderId="22" xfId="23" applyFont="1" applyFill="1" applyBorder="1" applyAlignment="1" applyProtection="1">
      <alignment horizontal="left" vertical="center" wrapText="1"/>
    </xf>
    <xf numFmtId="0" fontId="32" fillId="0" borderId="34" xfId="23" applyFont="1" applyFill="1" applyBorder="1" applyAlignment="1" applyProtection="1">
      <alignment vertical="center"/>
    </xf>
    <xf numFmtId="0" fontId="32" fillId="0" borderId="34" xfId="23" applyFont="1" applyFill="1" applyBorder="1" applyAlignment="1" applyProtection="1">
      <alignment horizontal="center" vertical="center"/>
    </xf>
    <xf numFmtId="0" fontId="41" fillId="0" borderId="54" xfId="24" applyFont="1" applyFill="1" applyBorder="1" applyAlignment="1" applyProtection="1">
      <alignment horizontal="center" vertical="center" wrapText="1"/>
    </xf>
    <xf numFmtId="165" fontId="37" fillId="0" borderId="51" xfId="1" quotePrefix="1" applyNumberFormat="1" applyFont="1" applyFill="1" applyBorder="1" applyAlignment="1" applyProtection="1">
      <alignment horizontal="center" vertical="center" wrapText="1"/>
    </xf>
    <xf numFmtId="165" fontId="37" fillId="0" borderId="50" xfId="1" applyNumberFormat="1" applyFont="1" applyFill="1" applyBorder="1" applyAlignment="1" applyProtection="1">
      <alignment horizontal="left" vertical="center" wrapText="1"/>
    </xf>
    <xf numFmtId="165" fontId="37" fillId="0" borderId="55" xfId="1" applyNumberFormat="1" applyFont="1" applyFill="1" applyBorder="1" applyAlignment="1" applyProtection="1">
      <alignment horizontal="center" vertical="center" wrapText="1"/>
    </xf>
    <xf numFmtId="165" fontId="37" fillId="4" borderId="39" xfId="4" applyNumberFormat="1" applyFont="1" applyFill="1" applyBorder="1" applyAlignment="1" applyProtection="1">
      <alignment horizontal="left" vertical="center" wrapText="1"/>
    </xf>
    <xf numFmtId="0" fontId="41" fillId="0" borderId="34" xfId="23" applyFont="1" applyBorder="1" applyAlignment="1" applyProtection="1">
      <alignment horizontal="center" vertical="center" wrapText="1"/>
    </xf>
    <xf numFmtId="0" fontId="41" fillId="0" borderId="34" xfId="23" applyFont="1" applyFill="1" applyBorder="1" applyAlignment="1" applyProtection="1">
      <alignment horizontal="center" vertical="center" wrapText="1"/>
    </xf>
    <xf numFmtId="0" fontId="41" fillId="0" borderId="34" xfId="23" applyFont="1" applyFill="1" applyBorder="1" applyAlignment="1" applyProtection="1">
      <alignment horizontal="left" vertical="center" wrapText="1"/>
    </xf>
    <xf numFmtId="0" fontId="37" fillId="0" borderId="34" xfId="16" applyFont="1" applyBorder="1" applyAlignment="1" applyProtection="1">
      <alignment horizontal="left" vertical="center" wrapText="1"/>
    </xf>
    <xf numFmtId="0" fontId="37" fillId="0" borderId="34" xfId="16" applyFont="1" applyFill="1" applyBorder="1" applyAlignment="1" applyProtection="1">
      <alignment horizontal="left" vertical="center" wrapText="1"/>
    </xf>
    <xf numFmtId="0" fontId="37" fillId="0" borderId="34" xfId="23" applyFont="1" applyFill="1" applyBorder="1" applyAlignment="1" applyProtection="1">
      <alignment horizontal="left" vertical="center" wrapText="1"/>
    </xf>
    <xf numFmtId="0" fontId="41" fillId="0" borderId="34" xfId="23" applyFont="1" applyFill="1" applyBorder="1" applyAlignment="1" applyProtection="1">
      <alignment wrapText="1"/>
    </xf>
    <xf numFmtId="169" fontId="36" fillId="11" borderId="35" xfId="4" applyNumberFormat="1" applyFont="1" applyFill="1" applyBorder="1" applyAlignment="1">
      <alignment horizontal="center" vertical="center" wrapText="1"/>
    </xf>
    <xf numFmtId="169" fontId="36" fillId="5" borderId="35" xfId="4" applyNumberFormat="1" applyFont="1" applyFill="1" applyBorder="1" applyAlignment="1">
      <alignment horizontal="center" vertical="center" wrapText="1"/>
    </xf>
    <xf numFmtId="3" fontId="35" fillId="11" borderId="35" xfId="4" applyNumberFormat="1" applyFont="1" applyFill="1" applyBorder="1" applyAlignment="1">
      <alignment horizontal="center" vertical="center" wrapText="1"/>
    </xf>
    <xf numFmtId="3" fontId="35" fillId="5" borderId="35" xfId="4" applyNumberFormat="1" applyFont="1" applyFill="1" applyBorder="1" applyAlignment="1">
      <alignment horizontal="center" vertical="center" wrapText="1"/>
    </xf>
    <xf numFmtId="3" fontId="36" fillId="11" borderId="35" xfId="4" applyNumberFormat="1" applyFont="1" applyFill="1" applyBorder="1" applyAlignment="1">
      <alignment horizontal="center" vertical="center" wrapText="1"/>
    </xf>
    <xf numFmtId="3" fontId="36" fillId="5" borderId="35" xfId="4" applyNumberFormat="1" applyFont="1" applyFill="1" applyBorder="1" applyAlignment="1">
      <alignment horizontal="center" vertical="center" wrapText="1"/>
    </xf>
    <xf numFmtId="9" fontId="0" fillId="0" borderId="0" xfId="32" applyFont="1" applyAlignment="1">
      <alignment vertical="center"/>
    </xf>
    <xf numFmtId="0" fontId="32" fillId="4" borderId="52" xfId="23" applyFont="1" applyFill="1" applyBorder="1" applyAlignment="1" applyProtection="1">
      <alignment horizontal="center" vertical="center" wrapText="1"/>
    </xf>
    <xf numFmtId="165" fontId="37" fillId="0" borderId="34" xfId="33" applyNumberFormat="1" applyFont="1" applyFill="1" applyBorder="1" applyAlignment="1" applyProtection="1">
      <alignment horizontal="center" vertical="center" wrapText="1"/>
    </xf>
    <xf numFmtId="165" fontId="37" fillId="0" borderId="31" xfId="33" applyNumberFormat="1" applyFont="1" applyFill="1" applyBorder="1" applyAlignment="1" applyProtection="1">
      <alignment horizontal="center" vertical="center" wrapText="1"/>
    </xf>
    <xf numFmtId="165" fontId="37" fillId="0" borderId="39" xfId="1" applyNumberFormat="1" applyFont="1" applyFill="1" applyBorder="1" applyAlignment="1" applyProtection="1">
      <alignment horizontal="center" vertical="center" wrapText="1"/>
    </xf>
    <xf numFmtId="165" fontId="37" fillId="0" borderId="39" xfId="4" applyNumberFormat="1" applyFont="1" applyFill="1" applyBorder="1" applyAlignment="1" applyProtection="1">
      <alignment horizontal="center" vertical="center" wrapText="1"/>
    </xf>
    <xf numFmtId="165" fontId="37" fillId="0" borderId="34" xfId="33" applyNumberFormat="1" applyFont="1" applyFill="1" applyBorder="1" applyAlignment="1" applyProtection="1">
      <alignment horizontal="center" vertical="center" wrapText="1"/>
    </xf>
    <xf numFmtId="165" fontId="37" fillId="0" borderId="39" xfId="1" applyNumberFormat="1" applyFont="1" applyFill="1" applyBorder="1" applyAlignment="1" applyProtection="1">
      <alignment horizontal="center" vertical="center" wrapText="1"/>
    </xf>
    <xf numFmtId="0" fontId="6" fillId="0" borderId="0" xfId="4" applyAlignment="1">
      <alignment vertical="center" wrapText="1"/>
    </xf>
    <xf numFmtId="0" fontId="2" fillId="0" borderId="0" xfId="1" applyAlignment="1">
      <alignment vertical="center"/>
    </xf>
    <xf numFmtId="0" fontId="2" fillId="0" borderId="0" xfId="1" applyAlignment="1">
      <alignment horizontal="center" vertical="center"/>
    </xf>
    <xf numFmtId="165" fontId="37" fillId="0" borderId="39" xfId="1" applyNumberFormat="1" applyFont="1" applyFill="1" applyBorder="1" applyAlignment="1" applyProtection="1">
      <alignment horizontal="center" vertical="center" wrapText="1"/>
    </xf>
    <xf numFmtId="165" fontId="37" fillId="0" borderId="34" xfId="33" applyNumberFormat="1" applyFont="1" applyBorder="1" applyAlignment="1" applyProtection="1">
      <alignment horizontal="center" vertical="center" wrapText="1"/>
    </xf>
    <xf numFmtId="0" fontId="2" fillId="0" borderId="0" xfId="2" applyBorder="1"/>
    <xf numFmtId="165" fontId="37" fillId="0" borderId="74" xfId="1" applyNumberFormat="1" applyFont="1" applyFill="1" applyBorder="1" applyAlignment="1" applyProtection="1">
      <alignment horizontal="center" vertical="center" wrapText="1"/>
    </xf>
    <xf numFmtId="3" fontId="38" fillId="0" borderId="35" xfId="0" applyNumberFormat="1" applyFont="1" applyBorder="1" applyAlignment="1" applyProtection="1">
      <alignment horizontal="center" vertical="center" wrapText="1"/>
    </xf>
    <xf numFmtId="3" fontId="38" fillId="0" borderId="39" xfId="0" applyNumberFormat="1" applyFont="1" applyBorder="1" applyAlignment="1" applyProtection="1">
      <alignment horizontal="center" vertical="center" wrapText="1"/>
    </xf>
    <xf numFmtId="0" fontId="5" fillId="0" borderId="0" xfId="1" applyFont="1" applyBorder="1" applyAlignment="1">
      <alignment horizontal="center" vertical="center"/>
    </xf>
    <xf numFmtId="0" fontId="14" fillId="0" borderId="68" xfId="2" applyFont="1" applyBorder="1" applyAlignment="1">
      <alignment horizontal="center" vertical="center" wrapText="1"/>
    </xf>
    <xf numFmtId="0" fontId="14" fillId="0" borderId="61" xfId="2" applyFont="1" applyBorder="1" applyAlignment="1">
      <alignment horizontal="center" vertical="center" wrapText="1"/>
    </xf>
    <xf numFmtId="0" fontId="14" fillId="0" borderId="69" xfId="2" applyFont="1" applyBorder="1" applyAlignment="1">
      <alignment horizontal="center" vertical="center" wrapText="1"/>
    </xf>
    <xf numFmtId="0" fontId="14" fillId="0" borderId="70" xfId="2" applyFont="1" applyBorder="1" applyAlignment="1">
      <alignment horizontal="center" vertical="center" wrapText="1"/>
    </xf>
    <xf numFmtId="0" fontId="14" fillId="0" borderId="0" xfId="2" applyFont="1" applyBorder="1" applyAlignment="1">
      <alignment horizontal="center" vertical="center" wrapText="1"/>
    </xf>
    <xf numFmtId="0" fontId="14" fillId="0" borderId="71" xfId="2" applyFont="1" applyBorder="1" applyAlignment="1">
      <alignment horizontal="center" vertical="center" wrapText="1"/>
    </xf>
    <xf numFmtId="0" fontId="14" fillId="0" borderId="72" xfId="2" applyFont="1" applyBorder="1" applyAlignment="1">
      <alignment horizontal="center" vertical="center" wrapText="1"/>
    </xf>
    <xf numFmtId="0" fontId="14" fillId="0" borderId="66" xfId="2" applyFont="1" applyBorder="1" applyAlignment="1">
      <alignment horizontal="center" vertical="center" wrapText="1"/>
    </xf>
    <xf numFmtId="0" fontId="14" fillId="0" borderId="73" xfId="2" applyFont="1" applyBorder="1" applyAlignment="1">
      <alignment horizontal="center" vertical="center" wrapText="1"/>
    </xf>
    <xf numFmtId="0" fontId="9" fillId="0" borderId="21" xfId="2" applyFont="1" applyBorder="1" applyAlignment="1">
      <alignment horizontal="center" vertical="top" wrapText="1"/>
    </xf>
    <xf numFmtId="0" fontId="16" fillId="2" borderId="21" xfId="2" applyFont="1" applyFill="1" applyBorder="1" applyAlignment="1">
      <alignment horizontal="left" vertical="center" wrapText="1"/>
    </xf>
    <xf numFmtId="0" fontId="16" fillId="3" borderId="21" xfId="2" applyFont="1" applyFill="1" applyBorder="1" applyAlignment="1">
      <alignment vertical="center" wrapText="1"/>
    </xf>
    <xf numFmtId="0" fontId="14" fillId="0" borderId="62" xfId="2" applyFont="1" applyBorder="1" applyAlignment="1">
      <alignment horizontal="center" vertical="center" wrapText="1"/>
    </xf>
    <xf numFmtId="0" fontId="14" fillId="0" borderId="63" xfId="2" applyFont="1" applyBorder="1" applyAlignment="1">
      <alignment horizontal="center" vertical="center" wrapText="1"/>
    </xf>
    <xf numFmtId="0" fontId="14" fillId="0" borderId="64" xfId="2" applyFont="1" applyBorder="1" applyAlignment="1">
      <alignment horizontal="center" vertical="center" wrapText="1"/>
    </xf>
    <xf numFmtId="0" fontId="14" fillId="0" borderId="65" xfId="2" applyFont="1" applyBorder="1" applyAlignment="1">
      <alignment horizontal="center" vertical="center" wrapText="1"/>
    </xf>
    <xf numFmtId="0" fontId="14" fillId="0" borderId="61" xfId="2" applyFont="1" applyFill="1" applyBorder="1" applyAlignment="1">
      <alignment horizontal="center" vertical="center" wrapText="1"/>
    </xf>
    <xf numFmtId="0" fontId="14" fillId="0" borderId="62"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4" fillId="0" borderId="63" xfId="2" applyFont="1" applyFill="1" applyBorder="1" applyAlignment="1">
      <alignment horizontal="center" vertical="center" wrapText="1"/>
    </xf>
    <xf numFmtId="0" fontId="14" fillId="0" borderId="66" xfId="2" applyFont="1" applyFill="1" applyBorder="1" applyAlignment="1">
      <alignment horizontal="center" vertical="center" wrapText="1"/>
    </xf>
    <xf numFmtId="0" fontId="14" fillId="0" borderId="67" xfId="2" applyFont="1" applyFill="1" applyBorder="1" applyAlignment="1">
      <alignment horizontal="center" vertical="center" wrapText="1"/>
    </xf>
    <xf numFmtId="0" fontId="14" fillId="0" borderId="15" xfId="2" applyFont="1" applyBorder="1" applyAlignment="1">
      <alignment horizontal="center" vertical="top" wrapText="1"/>
    </xf>
    <xf numFmtId="0" fontId="14" fillId="0" borderId="16" xfId="2" applyFont="1" applyBorder="1" applyAlignment="1">
      <alignment horizontal="center" vertical="top" wrapText="1"/>
    </xf>
    <xf numFmtId="0" fontId="8" fillId="0" borderId="17" xfId="2" applyFont="1" applyBorder="1" applyAlignment="1">
      <alignment horizontal="center" vertical="top"/>
    </xf>
    <xf numFmtId="0" fontId="13" fillId="0" borderId="18" xfId="2" applyFont="1" applyBorder="1" applyAlignment="1">
      <alignment horizontal="center" vertical="center" wrapText="1"/>
    </xf>
    <xf numFmtId="0" fontId="14" fillId="0" borderId="4" xfId="2" applyFont="1" applyBorder="1" applyAlignment="1">
      <alignment horizontal="center" vertical="top" wrapText="1"/>
    </xf>
    <xf numFmtId="0" fontId="14" fillId="0" borderId="12" xfId="2" applyFont="1" applyBorder="1" applyAlignment="1">
      <alignment horizontal="center" vertical="top" wrapText="1"/>
    </xf>
    <xf numFmtId="0" fontId="2" fillId="0" borderId="5" xfId="2" applyBorder="1" applyAlignment="1">
      <alignment horizontal="center"/>
    </xf>
    <xf numFmtId="0" fontId="2" fillId="0" borderId="6" xfId="2" applyBorder="1" applyAlignment="1">
      <alignment horizontal="center"/>
    </xf>
    <xf numFmtId="0" fontId="2" fillId="0" borderId="13" xfId="2" applyBorder="1" applyAlignment="1">
      <alignment horizontal="center"/>
    </xf>
    <xf numFmtId="0" fontId="2" fillId="0" borderId="9" xfId="2" applyBorder="1" applyAlignment="1">
      <alignment horizontal="center"/>
    </xf>
    <xf numFmtId="0" fontId="2" fillId="0" borderId="10" xfId="2" applyBorder="1" applyAlignment="1">
      <alignment horizontal="center"/>
    </xf>
    <xf numFmtId="0" fontId="2" fillId="0" borderId="14" xfId="2" applyBorder="1" applyAlignment="1">
      <alignment horizontal="center"/>
    </xf>
    <xf numFmtId="0" fontId="14" fillId="0" borderId="56" xfId="2" applyFont="1" applyBorder="1" applyAlignment="1">
      <alignment horizontal="center" vertical="top" wrapText="1"/>
    </xf>
    <xf numFmtId="0" fontId="14" fillId="0" borderId="8" xfId="2" applyFont="1" applyBorder="1" applyAlignment="1">
      <alignment horizontal="center" vertical="top" wrapText="1"/>
    </xf>
    <xf numFmtId="0" fontId="14" fillId="0" borderId="8" xfId="2" applyFont="1" applyFill="1" applyBorder="1" applyAlignment="1">
      <alignment horizontal="center" vertical="center" wrapText="1"/>
    </xf>
    <xf numFmtId="0" fontId="14" fillId="0" borderId="5" xfId="2" applyFont="1" applyBorder="1" applyAlignment="1">
      <alignment horizontal="center" vertical="top" wrapText="1"/>
    </xf>
    <xf numFmtId="0" fontId="14" fillId="0" borderId="6" xfId="2" applyFont="1" applyBorder="1" applyAlignment="1">
      <alignment horizontal="center" vertical="top" wrapText="1"/>
    </xf>
    <xf numFmtId="0" fontId="14" fillId="0" borderId="7" xfId="2" applyFont="1" applyBorder="1" applyAlignment="1">
      <alignment horizontal="center" vertical="top" wrapText="1"/>
    </xf>
    <xf numFmtId="0" fontId="14" fillId="0" borderId="9" xfId="2" applyFont="1" applyBorder="1" applyAlignment="1">
      <alignment horizontal="center" vertical="top" wrapText="1"/>
    </xf>
    <xf numFmtId="0" fontId="14" fillId="0" borderId="10" xfId="2" applyFont="1" applyBorder="1" applyAlignment="1">
      <alignment horizontal="center" vertical="top" wrapText="1"/>
    </xf>
    <xf numFmtId="0" fontId="14" fillId="0" borderId="11" xfId="2" applyFont="1" applyBorder="1" applyAlignment="1">
      <alignment horizontal="center" vertical="top" wrapText="1"/>
    </xf>
    <xf numFmtId="0" fontId="14" fillId="0" borderId="8" xfId="2" applyFont="1" applyFill="1" applyBorder="1" applyAlignment="1">
      <alignment horizontal="center" vertical="top" wrapText="1"/>
    </xf>
    <xf numFmtId="0" fontId="14" fillId="0" borderId="0" xfId="2" applyFont="1" applyBorder="1" applyAlignment="1">
      <alignment horizontal="center" vertical="top" wrapText="1"/>
    </xf>
    <xf numFmtId="0" fontId="9" fillId="0" borderId="0" xfId="2" applyFont="1" applyBorder="1" applyAlignment="1">
      <alignment horizontal="center" vertical="center"/>
    </xf>
    <xf numFmtId="0" fontId="10" fillId="0" borderId="0" xfId="2" applyFont="1" applyBorder="1" applyAlignment="1">
      <alignment horizontal="center" vertical="center"/>
    </xf>
    <xf numFmtId="165" fontId="12" fillId="0" borderId="1" xfId="7" applyNumberFormat="1" applyFont="1" applyFill="1" applyBorder="1" applyAlignment="1" applyProtection="1">
      <alignment horizontal="center" vertical="center"/>
    </xf>
    <xf numFmtId="0" fontId="13" fillId="0" borderId="2" xfId="2" applyFont="1" applyBorder="1" applyAlignment="1">
      <alignment horizontal="center" vertical="center" wrapText="1"/>
    </xf>
    <xf numFmtId="0" fontId="14" fillId="0" borderId="3" xfId="2" applyFont="1" applyBorder="1" applyAlignment="1">
      <alignment horizontal="center" vertical="top" wrapText="1"/>
    </xf>
    <xf numFmtId="0" fontId="43" fillId="0" borderId="0" xfId="4" applyFont="1" applyAlignment="1">
      <alignment horizontal="left" vertical="center" wrapText="1"/>
    </xf>
    <xf numFmtId="0" fontId="31" fillId="6" borderId="34" xfId="4" applyFont="1" applyFill="1" applyBorder="1" applyAlignment="1">
      <alignment horizontal="center" vertical="center" wrapText="1"/>
    </xf>
    <xf numFmtId="0" fontId="30" fillId="8" borderId="22" xfId="4" applyFont="1" applyFill="1" applyBorder="1" applyAlignment="1">
      <alignment horizontal="center" vertical="center" wrapText="1"/>
    </xf>
    <xf numFmtId="0" fontId="30" fillId="8" borderId="23" xfId="4" applyFont="1" applyFill="1" applyBorder="1" applyAlignment="1">
      <alignment horizontal="center" vertical="center" wrapText="1"/>
    </xf>
    <xf numFmtId="0" fontId="30" fillId="8" borderId="24" xfId="4" applyFont="1" applyFill="1" applyBorder="1" applyAlignment="1">
      <alignment horizontal="center" vertical="center" wrapText="1"/>
    </xf>
    <xf numFmtId="0" fontId="30" fillId="4" borderId="29" xfId="4" applyFont="1" applyFill="1" applyBorder="1" applyAlignment="1">
      <alignment horizontal="left" vertical="center" wrapText="1"/>
    </xf>
    <xf numFmtId="0" fontId="30" fillId="4" borderId="30" xfId="4" applyFont="1" applyFill="1" applyBorder="1" applyAlignment="1">
      <alignment horizontal="left" vertical="center" wrapText="1"/>
    </xf>
    <xf numFmtId="0" fontId="30" fillId="4" borderId="32" xfId="4" applyFont="1" applyFill="1" applyBorder="1" applyAlignment="1">
      <alignment horizontal="left" vertical="center" wrapText="1"/>
    </xf>
    <xf numFmtId="0" fontId="30" fillId="4" borderId="33" xfId="4" applyFont="1" applyFill="1" applyBorder="1" applyAlignment="1">
      <alignment horizontal="left" vertical="center" wrapText="1"/>
    </xf>
    <xf numFmtId="0" fontId="29" fillId="7" borderId="22" xfId="0" applyFont="1" applyFill="1" applyBorder="1" applyAlignment="1">
      <alignment horizontal="center" vertical="center" wrapText="1"/>
    </xf>
    <xf numFmtId="0" fontId="29" fillId="7" borderId="23" xfId="0" applyFont="1" applyFill="1" applyBorder="1" applyAlignment="1">
      <alignment horizontal="center" vertical="center" wrapText="1"/>
    </xf>
    <xf numFmtId="0" fontId="29" fillId="7" borderId="24" xfId="0" applyFont="1" applyFill="1" applyBorder="1" applyAlignment="1">
      <alignment horizontal="center" vertical="center" wrapText="1"/>
    </xf>
    <xf numFmtId="0" fontId="28" fillId="6" borderId="22" xfId="0" applyFont="1" applyFill="1" applyBorder="1" applyAlignment="1">
      <alignment horizontal="center" vertical="center"/>
    </xf>
    <xf numFmtId="0" fontId="28" fillId="6" borderId="23" xfId="0" applyFont="1" applyFill="1" applyBorder="1" applyAlignment="1">
      <alignment horizontal="center" vertical="center"/>
    </xf>
    <xf numFmtId="0" fontId="28" fillId="6" borderId="24" xfId="0" applyFont="1" applyFill="1" applyBorder="1" applyAlignment="1">
      <alignment horizontal="center" vertical="center"/>
    </xf>
    <xf numFmtId="165" fontId="41" fillId="0" borderId="39" xfId="4" applyNumberFormat="1" applyFont="1" applyFill="1" applyBorder="1" applyAlignment="1" applyProtection="1">
      <alignment horizontal="center" vertical="center" wrapText="1"/>
    </xf>
    <xf numFmtId="0" fontId="28" fillId="6" borderId="23" xfId="4" applyFont="1" applyFill="1" applyBorder="1" applyAlignment="1">
      <alignment horizontal="center" vertical="center"/>
    </xf>
    <xf numFmtId="0" fontId="28" fillId="6" borderId="24" xfId="4" applyFont="1" applyFill="1" applyBorder="1" applyAlignment="1">
      <alignment horizontal="center" vertical="center"/>
    </xf>
    <xf numFmtId="0" fontId="30" fillId="4" borderId="36" xfId="4" applyFont="1" applyFill="1" applyBorder="1" applyAlignment="1">
      <alignment horizontal="left" vertical="center"/>
    </xf>
    <xf numFmtId="0" fontId="30" fillId="4" borderId="37" xfId="4" applyFont="1" applyFill="1" applyBorder="1" applyAlignment="1">
      <alignment horizontal="left" vertical="center"/>
    </xf>
    <xf numFmtId="0" fontId="30" fillId="4" borderId="38" xfId="4" applyFont="1" applyFill="1" applyBorder="1" applyAlignment="1">
      <alignment horizontal="left" vertical="center"/>
    </xf>
    <xf numFmtId="0" fontId="30" fillId="4" borderId="28" xfId="4" applyFont="1" applyFill="1" applyBorder="1" applyAlignment="1">
      <alignment horizontal="left" vertical="center" wrapText="1"/>
    </xf>
    <xf numFmtId="0" fontId="30" fillId="4" borderId="25" xfId="4" applyFont="1" applyFill="1" applyBorder="1" applyAlignment="1">
      <alignment horizontal="left" vertical="center" wrapText="1"/>
    </xf>
    <xf numFmtId="0" fontId="30" fillId="4" borderId="26" xfId="4" applyFont="1" applyFill="1" applyBorder="1" applyAlignment="1">
      <alignment horizontal="left" vertical="center" wrapText="1"/>
    </xf>
    <xf numFmtId="0" fontId="30" fillId="4" borderId="27" xfId="4" applyFont="1" applyFill="1" applyBorder="1" applyAlignment="1">
      <alignment horizontal="left" vertical="center" wrapText="1"/>
    </xf>
    <xf numFmtId="0" fontId="32" fillId="0" borderId="42" xfId="4" quotePrefix="1" applyNumberFormat="1" applyFont="1" applyBorder="1" applyAlignment="1" applyProtection="1">
      <alignment horizontal="center" vertical="center" wrapText="1"/>
    </xf>
    <xf numFmtId="0" fontId="32" fillId="0" borderId="35" xfId="4" quotePrefix="1" applyNumberFormat="1" applyFont="1" applyBorder="1" applyAlignment="1" applyProtection="1">
      <alignment horizontal="center" vertical="center" wrapText="1"/>
    </xf>
    <xf numFmtId="0" fontId="32" fillId="0" borderId="42" xfId="4" quotePrefix="1" applyNumberFormat="1" applyFont="1" applyFill="1" applyBorder="1" applyAlignment="1" applyProtection="1">
      <alignment horizontal="left" vertical="center" wrapText="1"/>
    </xf>
    <xf numFmtId="0" fontId="32" fillId="0" borderId="35" xfId="4" quotePrefix="1" applyNumberFormat="1" applyFont="1" applyFill="1" applyBorder="1" applyAlignment="1" applyProtection="1">
      <alignment horizontal="left" vertical="center" wrapText="1"/>
    </xf>
    <xf numFmtId="0" fontId="32" fillId="0" borderId="42" xfId="4" applyNumberFormat="1" applyFont="1" applyBorder="1" applyAlignment="1" applyProtection="1">
      <alignment horizontal="center" vertical="center" wrapText="1"/>
    </xf>
    <xf numFmtId="0" fontId="32" fillId="0" borderId="35" xfId="4" applyNumberFormat="1" applyFont="1" applyBorder="1" applyAlignment="1" applyProtection="1">
      <alignment horizontal="center" vertical="center" wrapText="1"/>
    </xf>
    <xf numFmtId="0" fontId="32" fillId="0" borderId="48" xfId="4" quotePrefix="1" applyNumberFormat="1" applyFont="1" applyBorder="1" applyAlignment="1" applyProtection="1">
      <alignment horizontal="center" vertical="center" wrapText="1"/>
    </xf>
    <xf numFmtId="0" fontId="32" fillId="0" borderId="44" xfId="4" quotePrefix="1" applyNumberFormat="1" applyFont="1" applyBorder="1" applyAlignment="1" applyProtection="1">
      <alignment horizontal="center" vertical="center" wrapText="1"/>
    </xf>
    <xf numFmtId="0" fontId="32" fillId="0" borderId="49" xfId="4" quotePrefix="1" applyNumberFormat="1" applyFont="1" applyBorder="1" applyAlignment="1" applyProtection="1">
      <alignment horizontal="center" vertical="center" wrapText="1"/>
    </xf>
    <xf numFmtId="0" fontId="32" fillId="0" borderId="42" xfId="4" quotePrefix="1" applyNumberFormat="1" applyFont="1" applyFill="1" applyBorder="1" applyAlignment="1" applyProtection="1">
      <alignment horizontal="center" vertical="center" wrapText="1"/>
    </xf>
    <xf numFmtId="0" fontId="32" fillId="0" borderId="45" xfId="4" quotePrefix="1" applyNumberFormat="1" applyFont="1" applyFill="1" applyBorder="1" applyAlignment="1" applyProtection="1">
      <alignment horizontal="center" vertical="center" wrapText="1"/>
    </xf>
    <xf numFmtId="0" fontId="32" fillId="0" borderId="35" xfId="4" quotePrefix="1" applyNumberFormat="1" applyFont="1" applyFill="1" applyBorder="1" applyAlignment="1" applyProtection="1">
      <alignment horizontal="center" vertical="center" wrapText="1"/>
    </xf>
    <xf numFmtId="0" fontId="32" fillId="0" borderId="45" xfId="4" quotePrefix="1" applyNumberFormat="1" applyFont="1" applyFill="1" applyBorder="1" applyAlignment="1" applyProtection="1">
      <alignment horizontal="left" vertical="center" wrapText="1"/>
    </xf>
    <xf numFmtId="0" fontId="32" fillId="0" borderId="45" xfId="4" applyNumberFormat="1" applyFont="1" applyBorder="1" applyAlignment="1" applyProtection="1">
      <alignment horizontal="center" vertical="center" wrapText="1"/>
    </xf>
    <xf numFmtId="0" fontId="32" fillId="0" borderId="42" xfId="0" applyFont="1" applyFill="1" applyBorder="1" applyAlignment="1" applyProtection="1">
      <alignment horizontal="center" vertical="center" wrapText="1"/>
    </xf>
    <xf numFmtId="0" fontId="32" fillId="0" borderId="35" xfId="0" applyFont="1" applyFill="1" applyBorder="1" applyAlignment="1" applyProtection="1">
      <alignment horizontal="center" vertical="center" wrapText="1"/>
    </xf>
    <xf numFmtId="165" fontId="39" fillId="0" borderId="39" xfId="4" applyNumberFormat="1" applyFont="1" applyFill="1" applyBorder="1" applyAlignment="1" applyProtection="1">
      <alignment horizontal="center" vertical="center" wrapText="1"/>
    </xf>
    <xf numFmtId="0" fontId="32" fillId="0" borderId="42" xfId="4" applyNumberFormat="1" applyFont="1" applyFill="1" applyBorder="1" applyAlignment="1" applyProtection="1">
      <alignment horizontal="left" vertical="center" wrapText="1"/>
    </xf>
    <xf numFmtId="0" fontId="32" fillId="0" borderId="35" xfId="4" applyNumberFormat="1" applyFont="1" applyFill="1" applyBorder="1" applyAlignment="1" applyProtection="1">
      <alignment horizontal="left" vertical="center" wrapText="1"/>
    </xf>
    <xf numFmtId="0" fontId="32" fillId="0" borderId="45" xfId="4" applyNumberFormat="1" applyFont="1" applyFill="1" applyBorder="1" applyAlignment="1" applyProtection="1">
      <alignment horizontal="center" vertical="center" wrapText="1"/>
    </xf>
    <xf numFmtId="0" fontId="32" fillId="0" borderId="35" xfId="4" applyNumberFormat="1" applyFont="1" applyFill="1" applyBorder="1" applyAlignment="1" applyProtection="1">
      <alignment horizontal="center" vertical="center" wrapText="1"/>
    </xf>
    <xf numFmtId="0" fontId="32" fillId="0" borderId="45" xfId="0" applyFont="1" applyFill="1" applyBorder="1" applyAlignment="1" applyProtection="1">
      <alignment horizontal="center" vertical="center" wrapText="1"/>
    </xf>
    <xf numFmtId="165" fontId="39" fillId="0" borderId="44" xfId="4" applyNumberFormat="1" applyFont="1" applyFill="1" applyBorder="1" applyAlignment="1" applyProtection="1">
      <alignment horizontal="center" vertical="center" wrapText="1"/>
    </xf>
    <xf numFmtId="165" fontId="39" fillId="0" borderId="46" xfId="4" applyNumberFormat="1" applyFont="1" applyFill="1" applyBorder="1" applyAlignment="1" applyProtection="1">
      <alignment horizontal="center" vertical="center" wrapText="1"/>
    </xf>
    <xf numFmtId="165" fontId="37" fillId="0" borderId="47" xfId="1" applyNumberFormat="1" applyFont="1" applyFill="1" applyBorder="1" applyAlignment="1" applyProtection="1">
      <alignment horizontal="center" vertical="center" wrapText="1"/>
    </xf>
    <xf numFmtId="165" fontId="37" fillId="0" borderId="44" xfId="1" applyNumberFormat="1" applyFont="1" applyFill="1" applyBorder="1" applyAlignment="1" applyProtection="1">
      <alignment horizontal="center" vertical="center" wrapText="1"/>
    </xf>
    <xf numFmtId="165" fontId="37" fillId="0" borderId="46" xfId="1" applyNumberFormat="1" applyFont="1" applyFill="1" applyBorder="1" applyAlignment="1" applyProtection="1">
      <alignment horizontal="center" vertical="center" wrapText="1"/>
    </xf>
    <xf numFmtId="0" fontId="6" fillId="0" borderId="0" xfId="4" applyAlignment="1">
      <alignment horizontal="left" vertical="center" wrapText="1"/>
    </xf>
    <xf numFmtId="0" fontId="34" fillId="0" borderId="42" xfId="0" applyFont="1" applyFill="1" applyBorder="1" applyAlignment="1" applyProtection="1">
      <alignment horizontal="center" vertical="center" wrapText="1"/>
    </xf>
    <xf numFmtId="0" fontId="34" fillId="0" borderId="35" xfId="0" applyFont="1" applyFill="1" applyBorder="1" applyAlignment="1" applyProtection="1">
      <alignment horizontal="center" vertical="center" wrapText="1"/>
    </xf>
    <xf numFmtId="165" fontId="39" fillId="0" borderId="43" xfId="4" applyNumberFormat="1" applyFont="1" applyFill="1" applyBorder="1" applyAlignment="1" applyProtection="1">
      <alignment horizontal="center" vertical="center" wrapText="1"/>
    </xf>
    <xf numFmtId="165" fontId="39" fillId="0" borderId="40" xfId="4" applyNumberFormat="1" applyFont="1" applyFill="1" applyBorder="1" applyAlignment="1" applyProtection="1">
      <alignment horizontal="center" vertical="center" wrapText="1"/>
    </xf>
    <xf numFmtId="165" fontId="37" fillId="0" borderId="48" xfId="1" applyNumberFormat="1" applyFont="1" applyFill="1" applyBorder="1" applyAlignment="1" applyProtection="1">
      <alignment horizontal="center" vertical="center" wrapText="1"/>
    </xf>
    <xf numFmtId="165" fontId="37" fillId="0" borderId="39" xfId="1" applyNumberFormat="1" applyFont="1" applyFill="1" applyBorder="1" applyAlignment="1" applyProtection="1">
      <alignment horizontal="center" vertical="center" wrapText="1"/>
    </xf>
    <xf numFmtId="165" fontId="37" fillId="0" borderId="43" xfId="1" applyNumberFormat="1" applyFont="1" applyFill="1" applyBorder="1" applyAlignment="1" applyProtection="1">
      <alignment horizontal="center" vertical="center" wrapText="1"/>
    </xf>
    <xf numFmtId="165" fontId="37" fillId="0" borderId="40" xfId="1" applyNumberFormat="1" applyFont="1" applyFill="1" applyBorder="1" applyAlignment="1" applyProtection="1">
      <alignment horizontal="center" vertical="center" wrapText="1"/>
    </xf>
    <xf numFmtId="165" fontId="37" fillId="0" borderId="43" xfId="1" applyNumberFormat="1" applyFont="1" applyFill="1" applyBorder="1" applyAlignment="1" applyProtection="1">
      <alignment horizontal="left" vertical="center" wrapText="1"/>
    </xf>
    <xf numFmtId="165" fontId="37" fillId="0" borderId="41" xfId="1" applyNumberFormat="1" applyFont="1" applyFill="1" applyBorder="1" applyAlignment="1" applyProtection="1">
      <alignment horizontal="left" vertical="center" wrapText="1"/>
    </xf>
    <xf numFmtId="165" fontId="37" fillId="0" borderId="40" xfId="1" applyNumberFormat="1" applyFont="1" applyFill="1" applyBorder="1" applyAlignment="1" applyProtection="1">
      <alignment horizontal="left" vertical="center" wrapText="1"/>
    </xf>
    <xf numFmtId="165" fontId="37" fillId="0" borderId="41" xfId="1" applyNumberFormat="1" applyFont="1" applyFill="1" applyBorder="1" applyAlignment="1" applyProtection="1">
      <alignment horizontal="center" vertical="center" wrapText="1"/>
    </xf>
    <xf numFmtId="165" fontId="39" fillId="0" borderId="41" xfId="4" applyNumberFormat="1" applyFont="1" applyFill="1" applyBorder="1" applyAlignment="1" applyProtection="1">
      <alignment horizontal="center" vertical="center" wrapText="1"/>
    </xf>
    <xf numFmtId="165" fontId="37" fillId="0" borderId="54" xfId="1" applyNumberFormat="1" applyFont="1" applyFill="1" applyBorder="1" applyAlignment="1" applyProtection="1">
      <alignment horizontal="center" vertical="center" wrapText="1"/>
    </xf>
    <xf numFmtId="165" fontId="37" fillId="0" borderId="57" xfId="1" applyNumberFormat="1" applyFont="1" applyFill="1" applyBorder="1" applyAlignment="1" applyProtection="1">
      <alignment horizontal="center" vertical="center" wrapText="1"/>
    </xf>
    <xf numFmtId="165" fontId="37" fillId="0" borderId="58" xfId="1" applyNumberFormat="1" applyFont="1" applyFill="1" applyBorder="1" applyAlignment="1" applyProtection="1">
      <alignment horizontal="center" vertical="center" wrapText="1"/>
    </xf>
    <xf numFmtId="165" fontId="37" fillId="0" borderId="60" xfId="1" applyNumberFormat="1" applyFont="1" applyFill="1" applyBorder="1" applyAlignment="1" applyProtection="1">
      <alignment horizontal="center" vertical="center" wrapText="1"/>
    </xf>
    <xf numFmtId="165" fontId="37" fillId="0" borderId="59" xfId="1" applyNumberFormat="1" applyFont="1" applyFill="1" applyBorder="1" applyAlignment="1" applyProtection="1">
      <alignment horizontal="center" vertical="center" wrapText="1"/>
    </xf>
    <xf numFmtId="0" fontId="32" fillId="0" borderId="34" xfId="16" applyFont="1" applyBorder="1" applyAlignment="1" applyProtection="1">
      <alignment horizontal="center" vertical="center" wrapText="1"/>
    </xf>
    <xf numFmtId="165" fontId="37" fillId="0" borderId="39" xfId="4" applyNumberFormat="1" applyFont="1" applyFill="1" applyBorder="1" applyAlignment="1" applyProtection="1">
      <alignment horizontal="center" vertical="center" wrapText="1"/>
    </xf>
    <xf numFmtId="165" fontId="37" fillId="0" borderId="34" xfId="15" applyNumberFormat="1" applyFont="1" applyFill="1" applyBorder="1" applyAlignment="1" applyProtection="1">
      <alignment horizontal="center" vertical="center" wrapText="1"/>
    </xf>
    <xf numFmtId="165" fontId="37" fillId="0" borderId="34" xfId="33" applyNumberFormat="1" applyFont="1" applyBorder="1" applyAlignment="1" applyProtection="1">
      <alignment horizontal="center" vertical="center" wrapText="1"/>
    </xf>
    <xf numFmtId="165" fontId="37" fillId="0" borderId="42" xfId="33" applyNumberFormat="1" applyFont="1" applyFill="1" applyBorder="1" applyAlignment="1" applyProtection="1">
      <alignment horizontal="left" vertical="center" wrapText="1"/>
    </xf>
    <xf numFmtId="165" fontId="37" fillId="0" borderId="45" xfId="33" quotePrefix="1" applyNumberFormat="1" applyFont="1" applyFill="1" applyBorder="1" applyAlignment="1" applyProtection="1">
      <alignment horizontal="left" vertical="center" wrapText="1"/>
    </xf>
    <xf numFmtId="165" fontId="37" fillId="0" borderId="35" xfId="33" quotePrefix="1" applyNumberFormat="1" applyFont="1" applyFill="1" applyBorder="1" applyAlignment="1" applyProtection="1">
      <alignment horizontal="left" vertical="center" wrapText="1"/>
    </xf>
    <xf numFmtId="165" fontId="37" fillId="0" borderId="34" xfId="33" applyNumberFormat="1" applyFont="1" applyFill="1" applyBorder="1" applyAlignment="1" applyProtection="1">
      <alignment horizontal="center" vertical="center" wrapText="1"/>
    </xf>
    <xf numFmtId="165" fontId="37" fillId="0" borderId="34" xfId="33" applyNumberFormat="1" applyFont="1" applyBorder="1" applyAlignment="1" applyProtection="1">
      <alignment horizontal="left" vertical="center" wrapText="1"/>
    </xf>
    <xf numFmtId="165" fontId="37" fillId="10" borderId="34" xfId="33" applyNumberFormat="1" applyFont="1" applyFill="1" applyBorder="1" applyAlignment="1" applyProtection="1">
      <alignment horizontal="center" vertical="center" wrapText="1"/>
    </xf>
    <xf numFmtId="165" fontId="37" fillId="10" borderId="42" xfId="33" applyNumberFormat="1" applyFont="1" applyFill="1" applyBorder="1" applyAlignment="1" applyProtection="1">
      <alignment horizontal="center" vertical="center" wrapText="1"/>
    </xf>
    <xf numFmtId="165" fontId="37" fillId="10" borderId="45" xfId="33" applyNumberFormat="1" applyFont="1" applyFill="1" applyBorder="1" applyAlignment="1" applyProtection="1">
      <alignment horizontal="center" vertical="center" wrapText="1"/>
    </xf>
    <xf numFmtId="165" fontId="37" fillId="10" borderId="35" xfId="33" applyNumberFormat="1" applyFont="1" applyFill="1" applyBorder="1" applyAlignment="1" applyProtection="1">
      <alignment horizontal="center" vertical="center" wrapText="1"/>
    </xf>
    <xf numFmtId="165" fontId="37" fillId="0" borderId="42" xfId="33" applyNumberFormat="1" applyFont="1" applyBorder="1" applyAlignment="1" applyProtection="1">
      <alignment horizontal="center" vertical="center" wrapText="1"/>
    </xf>
    <xf numFmtId="165" fontId="37" fillId="0" borderId="45" xfId="33" applyNumberFormat="1" applyFont="1" applyBorder="1" applyAlignment="1" applyProtection="1">
      <alignment horizontal="center" vertical="center" wrapText="1"/>
    </xf>
    <xf numFmtId="165" fontId="37" fillId="0" borderId="42" xfId="33" quotePrefix="1" applyNumberFormat="1" applyFont="1" applyBorder="1" applyAlignment="1" applyProtection="1">
      <alignment horizontal="center" vertical="center" wrapText="1"/>
    </xf>
    <xf numFmtId="165" fontId="37" fillId="0" borderId="45" xfId="33" quotePrefix="1" applyNumberFormat="1" applyFont="1" applyBorder="1" applyAlignment="1" applyProtection="1">
      <alignment horizontal="center" vertical="center" wrapText="1"/>
    </xf>
    <xf numFmtId="165" fontId="37" fillId="0" borderId="35" xfId="33" quotePrefix="1" applyNumberFormat="1" applyFont="1" applyBorder="1" applyAlignment="1" applyProtection="1">
      <alignment horizontal="center" vertical="center" wrapText="1"/>
    </xf>
    <xf numFmtId="0" fontId="32" fillId="0" borderId="42" xfId="23" applyFont="1" applyFill="1" applyBorder="1" applyAlignment="1" applyProtection="1">
      <alignment horizontal="center" vertical="center" wrapText="1"/>
    </xf>
    <xf numFmtId="0" fontId="32" fillId="0" borderId="45" xfId="23" applyFont="1" applyFill="1" applyBorder="1" applyAlignment="1" applyProtection="1">
      <alignment horizontal="center" vertical="center" wrapText="1"/>
    </xf>
    <xf numFmtId="0" fontId="32" fillId="0" borderId="35" xfId="23" applyFont="1" applyFill="1" applyBorder="1" applyAlignment="1" applyProtection="1">
      <alignment horizontal="center" vertical="center" wrapText="1"/>
    </xf>
    <xf numFmtId="165" fontId="37" fillId="4" borderId="43" xfId="4" applyNumberFormat="1" applyFont="1" applyFill="1" applyBorder="1" applyAlignment="1" applyProtection="1">
      <alignment horizontal="left" vertical="center" wrapText="1"/>
    </xf>
    <xf numFmtId="165" fontId="37" fillId="4" borderId="40" xfId="4" applyNumberFormat="1" applyFont="1" applyFill="1" applyBorder="1" applyAlignment="1" applyProtection="1">
      <alignment horizontal="left" vertical="center" wrapText="1"/>
    </xf>
    <xf numFmtId="0" fontId="0" fillId="0" borderId="39" xfId="0" applyFill="1" applyBorder="1" applyProtection="1"/>
    <xf numFmtId="165" fontId="37" fillId="4" borderId="39" xfId="1" applyNumberFormat="1" applyFont="1" applyFill="1" applyBorder="1" applyAlignment="1" applyProtection="1">
      <alignment horizontal="left" vertical="center" wrapText="1"/>
    </xf>
    <xf numFmtId="0" fontId="13" fillId="0" borderId="75" xfId="2" applyFont="1" applyBorder="1" applyAlignment="1">
      <alignment horizontal="center" vertical="center" wrapText="1"/>
    </xf>
    <xf numFmtId="0" fontId="13" fillId="0" borderId="76" xfId="2" applyFont="1" applyBorder="1" applyAlignment="1">
      <alignment horizontal="center" vertical="center" wrapText="1"/>
    </xf>
    <xf numFmtId="0" fontId="13" fillId="0" borderId="77" xfId="2" applyFont="1" applyBorder="1" applyAlignment="1">
      <alignment horizontal="center" vertical="center" wrapText="1"/>
    </xf>
    <xf numFmtId="0" fontId="14" fillId="0" borderId="78" xfId="2" applyFont="1" applyBorder="1" applyAlignment="1">
      <alignment horizontal="center" vertical="top" wrapText="1"/>
    </xf>
    <xf numFmtId="0" fontId="14" fillId="0" borderId="79" xfId="2" applyFont="1" applyBorder="1" applyAlignment="1">
      <alignment horizontal="center" vertical="top" wrapText="1"/>
    </xf>
    <xf numFmtId="0" fontId="14" fillId="0" borderId="80" xfId="2" applyFont="1" applyBorder="1" applyAlignment="1">
      <alignment horizontal="center" vertical="top" wrapText="1"/>
    </xf>
    <xf numFmtId="0" fontId="13" fillId="0" borderId="81" xfId="2" applyFont="1" applyBorder="1" applyAlignment="1">
      <alignment horizontal="center" vertical="center" wrapText="1"/>
    </xf>
    <xf numFmtId="0" fontId="14" fillId="0" borderId="82" xfId="2" applyFont="1" applyBorder="1" applyAlignment="1">
      <alignment horizontal="center" vertical="center" wrapText="1"/>
    </xf>
    <xf numFmtId="0" fontId="14" fillId="0" borderId="83" xfId="2" applyFont="1" applyBorder="1" applyAlignment="1">
      <alignment horizontal="center" vertical="center" wrapText="1"/>
    </xf>
    <xf numFmtId="0" fontId="14" fillId="0" borderId="84" xfId="2" applyFont="1" applyBorder="1" applyAlignment="1">
      <alignment horizontal="center" vertical="center" wrapText="1"/>
    </xf>
    <xf numFmtId="0" fontId="14" fillId="0" borderId="82" xfId="2" applyFont="1" applyFill="1" applyBorder="1" applyAlignment="1">
      <alignment horizontal="center" vertical="center" wrapText="1"/>
    </xf>
    <xf numFmtId="0" fontId="14" fillId="0" borderId="83" xfId="2" applyFont="1" applyFill="1" applyBorder="1" applyAlignment="1">
      <alignment horizontal="center" vertical="center" wrapText="1"/>
    </xf>
    <xf numFmtId="0" fontId="14" fillId="0" borderId="85" xfId="2" applyFont="1" applyFill="1" applyBorder="1" applyAlignment="1">
      <alignment horizontal="center" vertical="center" wrapText="1"/>
    </xf>
    <xf numFmtId="0" fontId="9" fillId="0" borderId="86" xfId="2" applyFont="1" applyBorder="1" applyAlignment="1">
      <alignment horizontal="center" vertical="top" wrapText="1"/>
    </xf>
    <xf numFmtId="0" fontId="16" fillId="2" borderId="86" xfId="2" applyFont="1" applyFill="1" applyBorder="1" applyAlignment="1">
      <alignment horizontal="left" vertical="center" wrapText="1"/>
    </xf>
    <xf numFmtId="165" fontId="37" fillId="0" borderId="35" xfId="33" applyNumberFormat="1" applyFont="1" applyBorder="1" applyAlignment="1" applyProtection="1">
      <alignment horizontal="center" vertical="center" wrapText="1"/>
    </xf>
  </cellXfs>
  <cellStyles count="54">
    <cellStyle name="Excel Built-in Hyperlink" xfId="8"/>
    <cellStyle name="Excel Built-in Normal" xfId="1"/>
    <cellStyle name="Excel Built-in Normal 2" xfId="2"/>
    <cellStyle name="Excel Built-in Normal 2 2" xfId="35"/>
    <cellStyle name="Excel Built-in Normal 3" xfId="7"/>
    <cellStyle name="Excel Built-in Normal 3 2" xfId="34"/>
    <cellStyle name="Excel Built-in Normal 4" xfId="9"/>
    <cellStyle name="Excel Built-in Normal 5" xfId="10"/>
    <cellStyle name="Excel Built-in Normal 6" xfId="11"/>
    <cellStyle name="Excel Built-in Normal 7" xfId="36"/>
    <cellStyle name="Excel Built-in Normal 7 2" xfId="37"/>
    <cellStyle name="Heading" xfId="12"/>
    <cellStyle name="Heading 3" xfId="13"/>
    <cellStyle name="Heading 4" xfId="38"/>
    <cellStyle name="Heading1" xfId="14"/>
    <cellStyle name="Millares 2" xfId="3"/>
    <cellStyle name="Normal" xfId="0" builtinId="0"/>
    <cellStyle name="Normal 2" xfId="4"/>
    <cellStyle name="Normal 2 2" xfId="15"/>
    <cellStyle name="Normal 2 2 2" xfId="5"/>
    <cellStyle name="Normal 2 2 3" xfId="39"/>
    <cellStyle name="Normal 2 3" xfId="16"/>
    <cellStyle name="Normal 2 4" xfId="17"/>
    <cellStyle name="Normal 2 5" xfId="18"/>
    <cellStyle name="Normal 2 5 3" xfId="33"/>
    <cellStyle name="Normal 2 6" xfId="19"/>
    <cellStyle name="Normal 2 7" xfId="40"/>
    <cellStyle name="Normal 3" xfId="20"/>
    <cellStyle name="Normal 4" xfId="21"/>
    <cellStyle name="Normal 5" xfId="22"/>
    <cellStyle name="Normal 6" xfId="23"/>
    <cellStyle name="Normal 6 2" xfId="41"/>
    <cellStyle name="Normal 7" xfId="6"/>
    <cellStyle name="Normal 7 2" xfId="24"/>
    <cellStyle name="Porcentaje" xfId="32" builtinId="5"/>
    <cellStyle name="Porcentaje 2" xfId="42"/>
    <cellStyle name="Porcentaje 3" xfId="43"/>
    <cellStyle name="Porcentaje 4" xfId="44"/>
    <cellStyle name="Porcentaje 5" xfId="45"/>
    <cellStyle name="Porcentual 2" xfId="25"/>
    <cellStyle name="Porcentual 2 2" xfId="26"/>
    <cellStyle name="Porcentual 2 3" xfId="27"/>
    <cellStyle name="Porcentual 2 4" xfId="46"/>
    <cellStyle name="Porcentual 2 5" xfId="47"/>
    <cellStyle name="Porcentual 2 6" xfId="48"/>
    <cellStyle name="Porcentual 2 7" xfId="49"/>
    <cellStyle name="Porcentual 3" xfId="50"/>
    <cellStyle name="Porcentual 4" xfId="51"/>
    <cellStyle name="Porcentual 4 2" xfId="52"/>
    <cellStyle name="Result" xfId="28"/>
    <cellStyle name="Result 4" xfId="29"/>
    <cellStyle name="Result 5" xfId="53"/>
    <cellStyle name="Result2" xfId="30"/>
    <cellStyle name="Resultado2" xfId="31"/>
  </cellStyles>
  <dxfs count="0"/>
  <tableStyles count="0" defaultTableStyle="TableStyleMedium9" defaultPivotStyle="PivotStyleLight16"/>
  <colors>
    <mruColors>
      <color rgb="FF000000"/>
      <color rgb="FF70AD47"/>
      <color rgb="FFA9D18D"/>
      <color rgb="FF385723"/>
      <color rgb="FF2C3616"/>
      <color rgb="FF2B3616"/>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twoCellAnchor>
    <xdr:from>
      <xdr:col>6</xdr:col>
      <xdr:colOff>628650</xdr:colOff>
      <xdr:row>1</xdr:row>
      <xdr:rowOff>0</xdr:rowOff>
    </xdr:from>
    <xdr:to>
      <xdr:col>9</xdr:col>
      <xdr:colOff>390525</xdr:colOff>
      <xdr:row>66</xdr:row>
      <xdr:rowOff>171450</xdr:rowOff>
    </xdr:to>
    <xdr:sp macro="" textlink="">
      <xdr:nvSpPr>
        <xdr:cNvPr id="12" name="Rectángulo 1">
          <a:extLst>
            <a:ext uri="{FF2B5EF4-FFF2-40B4-BE49-F238E27FC236}">
              <a16:creationId xmlns="" xmlns:a16="http://schemas.microsoft.com/office/drawing/2014/main" id="{00000000-0008-0000-0000-00000C000000}"/>
            </a:ext>
          </a:extLst>
        </xdr:cNvPr>
        <xdr:cNvSpPr>
          <a:spLocks noChangeArrowheads="1"/>
        </xdr:cNvSpPr>
      </xdr:nvSpPr>
      <xdr:spPr bwMode="auto">
        <a:xfrm>
          <a:off x="5803900" y="190500"/>
          <a:ext cx="2047875" cy="12760325"/>
        </a:xfrm>
        <a:prstGeom prst="rect">
          <a:avLst/>
        </a:prstGeom>
        <a:solidFill>
          <a:srgbClr val="99CC00"/>
        </a:solidFill>
        <a:ln w="12600">
          <a:solidFill>
            <a:srgbClr val="325490"/>
          </a:solidFill>
          <a:miter lim="800000"/>
          <a:headEnd/>
          <a:tailEnd/>
        </a:ln>
      </xdr:spPr>
    </xdr:sp>
    <xdr:clientData/>
  </xdr:twoCellAnchor>
  <xdr:twoCellAnchor>
    <xdr:from>
      <xdr:col>0</xdr:col>
      <xdr:colOff>31750</xdr:colOff>
      <xdr:row>28</xdr:row>
      <xdr:rowOff>79374</xdr:rowOff>
    </xdr:from>
    <xdr:to>
      <xdr:col>8</xdr:col>
      <xdr:colOff>231775</xdr:colOff>
      <xdr:row>38</xdr:row>
      <xdr:rowOff>63499</xdr:rowOff>
    </xdr:to>
    <xdr:sp macro="" textlink="">
      <xdr:nvSpPr>
        <xdr:cNvPr id="13" name="Rectángulo 2">
          <a:extLst>
            <a:ext uri="{FF2B5EF4-FFF2-40B4-BE49-F238E27FC236}">
              <a16:creationId xmlns="" xmlns:a16="http://schemas.microsoft.com/office/drawing/2014/main" id="{00000000-0008-0000-0000-00000D000000}"/>
            </a:ext>
          </a:extLst>
        </xdr:cNvPr>
        <xdr:cNvSpPr>
          <a:spLocks noChangeArrowheads="1"/>
        </xdr:cNvSpPr>
      </xdr:nvSpPr>
      <xdr:spPr bwMode="auto">
        <a:xfrm>
          <a:off x="31750" y="5619749"/>
          <a:ext cx="6899275" cy="1889125"/>
        </a:xfrm>
        <a:prstGeom prst="rect">
          <a:avLst/>
        </a:prstGeom>
        <a:solidFill>
          <a:srgbClr val="4472C4"/>
        </a:solidFill>
        <a:ln w="12600">
          <a:solidFill>
            <a:srgbClr val="325490"/>
          </a:solidFill>
          <a:miter lim="800000"/>
          <a:headEnd/>
          <a:tailEnd/>
        </a:ln>
      </xdr:spPr>
    </xdr:sp>
    <xdr:clientData/>
  </xdr:twoCellAnchor>
  <xdr:twoCellAnchor>
    <xdr:from>
      <xdr:col>7</xdr:col>
      <xdr:colOff>226218</xdr:colOff>
      <xdr:row>8</xdr:row>
      <xdr:rowOff>38100</xdr:rowOff>
    </xdr:from>
    <xdr:to>
      <xdr:col>9</xdr:col>
      <xdr:colOff>130968</xdr:colOff>
      <xdr:row>11</xdr:row>
      <xdr:rowOff>57150</xdr:rowOff>
    </xdr:to>
    <xdr:sp macro="" textlink="" fLocksText="0">
      <xdr:nvSpPr>
        <xdr:cNvPr id="14" name="CuadroTexto 3">
          <a:extLst>
            <a:ext uri="{FF2B5EF4-FFF2-40B4-BE49-F238E27FC236}">
              <a16:creationId xmlns="" xmlns:a16="http://schemas.microsoft.com/office/drawing/2014/main" id="{00000000-0008-0000-0000-00000E000000}"/>
            </a:ext>
          </a:extLst>
        </xdr:cNvPr>
        <xdr:cNvSpPr>
          <a:spLocks noChangeArrowheads="1"/>
        </xdr:cNvSpPr>
      </xdr:nvSpPr>
      <xdr:spPr bwMode="auto">
        <a:xfrm>
          <a:off x="6163468" y="1562100"/>
          <a:ext cx="1428750" cy="590550"/>
        </a:xfrm>
        <a:prstGeom prst="rect">
          <a:avLst/>
        </a:prstGeom>
        <a:noFill/>
        <a:ln w="9360" cap="flat">
          <a:noFill/>
          <a:round/>
          <a:headEnd/>
          <a:tailEnd/>
        </a:ln>
        <a:effectLst/>
      </xdr:spPr>
      <xdr:txBody>
        <a:bodyPr vertOverflow="clip" wrap="square" lIns="90000" tIns="45000" rIns="90000" bIns="45000" anchor="t" upright="1"/>
        <a:lstStyle/>
        <a:p>
          <a:pPr algn="l" rtl="0">
            <a:defRPr sz="1000"/>
          </a:pPr>
          <a:r>
            <a:rPr lang="en-US" sz="4400" b="0" i="0" strike="noStrike">
              <a:solidFill>
                <a:srgbClr val="000000"/>
              </a:solidFill>
              <a:latin typeface="Times New Roman"/>
              <a:cs typeface="Times New Roman"/>
            </a:rPr>
            <a:t>2021</a:t>
          </a:r>
        </a:p>
      </xdr:txBody>
    </xdr:sp>
    <xdr:clientData/>
  </xdr:twoCellAnchor>
  <xdr:twoCellAnchor>
    <xdr:from>
      <xdr:col>1</xdr:col>
      <xdr:colOff>1012833</xdr:colOff>
      <xdr:row>2</xdr:row>
      <xdr:rowOff>9525</xdr:rowOff>
    </xdr:from>
    <xdr:to>
      <xdr:col>4</xdr:col>
      <xdr:colOff>427046</xdr:colOff>
      <xdr:row>11</xdr:row>
      <xdr:rowOff>312964</xdr:rowOff>
    </xdr:to>
    <xdr:pic>
      <xdr:nvPicPr>
        <xdr:cNvPr id="15" name="Picture 2">
          <a:extLst>
            <a:ext uri="{FF2B5EF4-FFF2-40B4-BE49-F238E27FC236}">
              <a16:creationId xmlns=""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srcRect b="15402"/>
        <a:stretch>
          <a:fillRect/>
        </a:stretch>
      </xdr:blipFill>
      <xdr:spPr bwMode="auto">
        <a:xfrm>
          <a:off x="1774833" y="390525"/>
          <a:ext cx="2312534" cy="2017939"/>
        </a:xfrm>
        <a:prstGeom prst="rect">
          <a:avLst/>
        </a:prstGeom>
        <a:noFill/>
        <a:ln w="9525">
          <a:noFill/>
          <a:miter lim="800000"/>
          <a:headEnd/>
          <a:tailEnd/>
        </a:ln>
      </xdr:spPr>
    </xdr:pic>
    <xdr:clientData/>
  </xdr:twoCellAnchor>
  <xdr:twoCellAnchor>
    <xdr:from>
      <xdr:col>0</xdr:col>
      <xdr:colOff>95250</xdr:colOff>
      <xdr:row>29</xdr:row>
      <xdr:rowOff>50800</xdr:rowOff>
    </xdr:from>
    <xdr:to>
      <xdr:col>8</xdr:col>
      <xdr:colOff>114300</xdr:colOff>
      <xdr:row>37</xdr:row>
      <xdr:rowOff>127000</xdr:rowOff>
    </xdr:to>
    <xdr:sp macro="" textlink="" fLocksText="0">
      <xdr:nvSpPr>
        <xdr:cNvPr id="16" name="CuadroTexto 5">
          <a:extLst>
            <a:ext uri="{FF2B5EF4-FFF2-40B4-BE49-F238E27FC236}">
              <a16:creationId xmlns="" xmlns:a16="http://schemas.microsoft.com/office/drawing/2014/main" id="{00000000-0008-0000-0000-000010000000}"/>
            </a:ext>
          </a:extLst>
        </xdr:cNvPr>
        <xdr:cNvSpPr>
          <a:spLocks noChangeArrowheads="1"/>
        </xdr:cNvSpPr>
      </xdr:nvSpPr>
      <xdr:spPr bwMode="auto">
        <a:xfrm>
          <a:off x="95250" y="5781675"/>
          <a:ext cx="6718300" cy="1600200"/>
        </a:xfrm>
        <a:prstGeom prst="rect">
          <a:avLst/>
        </a:prstGeom>
        <a:noFill/>
        <a:ln w="9360" cap="flat">
          <a:noFill/>
          <a:round/>
          <a:headEnd/>
          <a:tailEnd/>
        </a:ln>
        <a:effectLst/>
      </xdr:spPr>
      <xdr:txBody>
        <a:bodyPr vertOverflow="clip" wrap="square" lIns="90000" tIns="45000" rIns="90000" bIns="45000" anchor="ctr" upright="1"/>
        <a:lstStyle/>
        <a:p>
          <a:pPr algn="ctr" rtl="0">
            <a:defRPr sz="1000"/>
          </a:pPr>
          <a:r>
            <a:rPr lang="en-US" sz="3200" b="0" i="0" strike="noStrike">
              <a:solidFill>
                <a:srgbClr val="000000"/>
              </a:solidFill>
              <a:latin typeface="Times New Roman"/>
              <a:cs typeface="Times New Roman"/>
            </a:rPr>
            <a:t>Informe de Ejecución 4to Trimestre (POA) 2021</a:t>
          </a:r>
        </a:p>
      </xdr:txBody>
    </xdr:sp>
    <xdr:clientData/>
  </xdr:twoCellAnchor>
  <mc:AlternateContent xmlns:mc="http://schemas.openxmlformats.org/markup-compatibility/2006">
    <mc:Choice xmlns:a14="http://schemas.microsoft.com/office/drawing/2010/main" Requires="a14">
      <xdr:twoCellAnchor>
        <xdr:from>
          <xdr:col>10</xdr:col>
          <xdr:colOff>38100</xdr:colOff>
          <xdr:row>0</xdr:row>
          <xdr:rowOff>123825</xdr:rowOff>
        </xdr:from>
        <xdr:to>
          <xdr:col>12</xdr:col>
          <xdr:colOff>47625</xdr:colOff>
          <xdr:row>2</xdr:row>
          <xdr:rowOff>161925</xdr:rowOff>
        </xdr:to>
        <xdr:sp macro="" textlink="">
          <xdr:nvSpPr>
            <xdr:cNvPr id="1025" name="Button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DO" sz="1100" b="0" i="0" u="none" strike="noStrike" baseline="0">
                  <a:solidFill>
                    <a:srgbClr val="000000"/>
                  </a:solidFill>
                  <a:latin typeface="Calibri"/>
                  <a:cs typeface="Calibri"/>
                </a:rPr>
                <a:t>Limpiar Documento</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1666875</xdr:colOff>
      <xdr:row>0</xdr:row>
      <xdr:rowOff>1190625</xdr:rowOff>
    </xdr:to>
    <xdr:sp macro="" textlink="">
      <xdr:nvSpPr>
        <xdr:cNvPr id="3" name="2 Rectángulo">
          <a:hlinkClick xmlns:r="http://schemas.openxmlformats.org/officeDocument/2006/relationships" r:id="rId1"/>
          <a:extLst>
            <a:ext uri="{FF2B5EF4-FFF2-40B4-BE49-F238E27FC236}">
              <a16:creationId xmlns="" xmlns:a16="http://schemas.microsoft.com/office/drawing/2014/main" id="{00000000-0008-0000-0A00-000003000000}"/>
            </a:ext>
          </a:extLst>
        </xdr:cNvPr>
        <xdr:cNvSpPr/>
      </xdr:nvSpPr>
      <xdr:spPr>
        <a:xfrm>
          <a:off x="0" y="0"/>
          <a:ext cx="412750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400" b="1"/>
            <a:t>Volver</a:t>
          </a:r>
          <a:r>
            <a:rPr lang="en-US" sz="2400" b="1" baseline="0"/>
            <a:t> al menú de contenido</a:t>
          </a:r>
          <a:endParaRPr lang="en-US" sz="2400" b="1"/>
        </a:p>
      </xdr:txBody>
    </xdr:sp>
    <xdr:clientData/>
  </xdr:twoCellAnchor>
  <xdr:twoCellAnchor editAs="oneCell">
    <xdr:from>
      <xdr:col>5</xdr:col>
      <xdr:colOff>2222500</xdr:colOff>
      <xdr:row>0</xdr:row>
      <xdr:rowOff>682625</xdr:rowOff>
    </xdr:from>
    <xdr:to>
      <xdr:col>8</xdr:col>
      <xdr:colOff>17375</xdr:colOff>
      <xdr:row>4</xdr:row>
      <xdr:rowOff>492125</xdr:rowOff>
    </xdr:to>
    <xdr:pic>
      <xdr:nvPicPr>
        <xdr:cNvPr id="4" name="Picture 2">
          <a:extLst>
            <a:ext uri="{FF2B5EF4-FFF2-40B4-BE49-F238E27FC236}">
              <a16:creationId xmlns="" xmlns:a16="http://schemas.microsoft.com/office/drawing/2014/main" id="{00000000-0008-0000-0A00-000004000000}"/>
            </a:ext>
          </a:extLst>
        </xdr:cNvPr>
        <xdr:cNvPicPr preferRelativeResize="0">
          <a:picLocks noChangeArrowheads="1"/>
        </xdr:cNvPicPr>
      </xdr:nvPicPr>
      <xdr:blipFill>
        <a:blip xmlns:r="http://schemas.openxmlformats.org/officeDocument/2006/relationships" r:embed="rId2"/>
        <a:srcRect b="12211"/>
        <a:stretch>
          <a:fillRect/>
        </a:stretch>
      </xdr:blipFill>
      <xdr:spPr bwMode="auto">
        <a:xfrm>
          <a:off x="11001375" y="682625"/>
          <a:ext cx="3240000" cy="2746375"/>
        </a:xfrm>
        <a:prstGeom prst="rect">
          <a:avLst/>
        </a:prstGeom>
        <a:noFill/>
        <a:ln w="1">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1666875</xdr:colOff>
      <xdr:row>0</xdr:row>
      <xdr:rowOff>1190625</xdr:rowOff>
    </xdr:to>
    <xdr:sp macro="" textlink="">
      <xdr:nvSpPr>
        <xdr:cNvPr id="3" name="2 Rectángulo">
          <a:hlinkClick xmlns:r="http://schemas.openxmlformats.org/officeDocument/2006/relationships" r:id="rId1"/>
          <a:extLst>
            <a:ext uri="{FF2B5EF4-FFF2-40B4-BE49-F238E27FC236}">
              <a16:creationId xmlns="" xmlns:a16="http://schemas.microsoft.com/office/drawing/2014/main" id="{00000000-0008-0000-0B00-000003000000}"/>
            </a:ext>
          </a:extLst>
        </xdr:cNvPr>
        <xdr:cNvSpPr/>
      </xdr:nvSpPr>
      <xdr:spPr>
        <a:xfrm>
          <a:off x="0" y="0"/>
          <a:ext cx="412750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400" b="1"/>
            <a:t>Volver</a:t>
          </a:r>
          <a:r>
            <a:rPr lang="en-US" sz="2400" b="1" baseline="0"/>
            <a:t> al menú de contenido</a:t>
          </a:r>
          <a:endParaRPr lang="en-US" sz="2400" b="1"/>
        </a:p>
      </xdr:txBody>
    </xdr:sp>
    <xdr:clientData/>
  </xdr:twoCellAnchor>
  <xdr:twoCellAnchor editAs="oneCell">
    <xdr:from>
      <xdr:col>5</xdr:col>
      <xdr:colOff>2762250</xdr:colOff>
      <xdr:row>0</xdr:row>
      <xdr:rowOff>682625</xdr:rowOff>
    </xdr:from>
    <xdr:to>
      <xdr:col>8</xdr:col>
      <xdr:colOff>731750</xdr:colOff>
      <xdr:row>4</xdr:row>
      <xdr:rowOff>492125</xdr:rowOff>
    </xdr:to>
    <xdr:pic>
      <xdr:nvPicPr>
        <xdr:cNvPr id="4" name="Picture 2">
          <a:extLst>
            <a:ext uri="{FF2B5EF4-FFF2-40B4-BE49-F238E27FC236}">
              <a16:creationId xmlns="" xmlns:a16="http://schemas.microsoft.com/office/drawing/2014/main" id="{00000000-0008-0000-0B00-000004000000}"/>
            </a:ext>
          </a:extLst>
        </xdr:cNvPr>
        <xdr:cNvPicPr preferRelativeResize="0">
          <a:picLocks noChangeArrowheads="1"/>
        </xdr:cNvPicPr>
      </xdr:nvPicPr>
      <xdr:blipFill>
        <a:blip xmlns:r="http://schemas.openxmlformats.org/officeDocument/2006/relationships" r:embed="rId2"/>
        <a:srcRect b="12211"/>
        <a:stretch>
          <a:fillRect/>
        </a:stretch>
      </xdr:blipFill>
      <xdr:spPr bwMode="auto">
        <a:xfrm>
          <a:off x="11207750" y="682625"/>
          <a:ext cx="3240000" cy="2746375"/>
        </a:xfrm>
        <a:prstGeom prst="rect">
          <a:avLst/>
        </a:prstGeom>
        <a:noFill/>
        <a:ln w="1">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1666875</xdr:colOff>
      <xdr:row>0</xdr:row>
      <xdr:rowOff>1190625</xdr:rowOff>
    </xdr:to>
    <xdr:sp macro="" textlink="">
      <xdr:nvSpPr>
        <xdr:cNvPr id="3" name="2 Rectángulo">
          <a:hlinkClick xmlns:r="http://schemas.openxmlformats.org/officeDocument/2006/relationships" r:id="rId1"/>
          <a:extLst>
            <a:ext uri="{FF2B5EF4-FFF2-40B4-BE49-F238E27FC236}">
              <a16:creationId xmlns="" xmlns:a16="http://schemas.microsoft.com/office/drawing/2014/main" id="{00000000-0008-0000-0C00-000003000000}"/>
            </a:ext>
          </a:extLst>
        </xdr:cNvPr>
        <xdr:cNvSpPr/>
      </xdr:nvSpPr>
      <xdr:spPr>
        <a:xfrm>
          <a:off x="0" y="0"/>
          <a:ext cx="412750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400" b="1"/>
            <a:t>Volver</a:t>
          </a:r>
          <a:r>
            <a:rPr lang="en-US" sz="2400" b="1" baseline="0"/>
            <a:t> al menú de contenido</a:t>
          </a:r>
          <a:endParaRPr lang="en-US" sz="2400" b="1"/>
        </a:p>
      </xdr:txBody>
    </xdr:sp>
    <xdr:clientData/>
  </xdr:twoCellAnchor>
  <xdr:twoCellAnchor editAs="oneCell">
    <xdr:from>
      <xdr:col>5</xdr:col>
      <xdr:colOff>3238500</xdr:colOff>
      <xdr:row>0</xdr:row>
      <xdr:rowOff>698500</xdr:rowOff>
    </xdr:from>
    <xdr:to>
      <xdr:col>8</xdr:col>
      <xdr:colOff>255500</xdr:colOff>
      <xdr:row>4</xdr:row>
      <xdr:rowOff>508000</xdr:rowOff>
    </xdr:to>
    <xdr:pic>
      <xdr:nvPicPr>
        <xdr:cNvPr id="4" name="Picture 2">
          <a:extLst>
            <a:ext uri="{FF2B5EF4-FFF2-40B4-BE49-F238E27FC236}">
              <a16:creationId xmlns="" xmlns:a16="http://schemas.microsoft.com/office/drawing/2014/main" id="{00000000-0008-0000-0C00-000004000000}"/>
            </a:ext>
          </a:extLst>
        </xdr:cNvPr>
        <xdr:cNvPicPr preferRelativeResize="0">
          <a:picLocks noChangeArrowheads="1"/>
        </xdr:cNvPicPr>
      </xdr:nvPicPr>
      <xdr:blipFill>
        <a:blip xmlns:r="http://schemas.openxmlformats.org/officeDocument/2006/relationships" r:embed="rId2"/>
        <a:srcRect b="12211"/>
        <a:stretch>
          <a:fillRect/>
        </a:stretch>
      </xdr:blipFill>
      <xdr:spPr bwMode="auto">
        <a:xfrm>
          <a:off x="12001500" y="698500"/>
          <a:ext cx="3240000" cy="2746375"/>
        </a:xfrm>
        <a:prstGeom prst="rect">
          <a:avLst/>
        </a:prstGeom>
        <a:noFill/>
        <a:ln w="1">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1666875</xdr:colOff>
      <xdr:row>0</xdr:row>
      <xdr:rowOff>1190625</xdr:rowOff>
    </xdr:to>
    <xdr:sp macro="" textlink="">
      <xdr:nvSpPr>
        <xdr:cNvPr id="3" name="2 Rectángulo">
          <a:hlinkClick xmlns:r="http://schemas.openxmlformats.org/officeDocument/2006/relationships" r:id="rId1"/>
          <a:extLst>
            <a:ext uri="{FF2B5EF4-FFF2-40B4-BE49-F238E27FC236}">
              <a16:creationId xmlns="" xmlns:a16="http://schemas.microsoft.com/office/drawing/2014/main" id="{00000000-0008-0000-0D00-000003000000}"/>
            </a:ext>
          </a:extLst>
        </xdr:cNvPr>
        <xdr:cNvSpPr/>
      </xdr:nvSpPr>
      <xdr:spPr>
        <a:xfrm>
          <a:off x="0" y="0"/>
          <a:ext cx="412750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400" b="1"/>
            <a:t>Volver</a:t>
          </a:r>
          <a:r>
            <a:rPr lang="en-US" sz="2400" b="1" baseline="0"/>
            <a:t> al menú de contenido</a:t>
          </a:r>
          <a:endParaRPr lang="en-US" sz="2400" b="1"/>
        </a:p>
      </xdr:txBody>
    </xdr:sp>
    <xdr:clientData/>
  </xdr:twoCellAnchor>
  <xdr:twoCellAnchor editAs="oneCell">
    <xdr:from>
      <xdr:col>5</xdr:col>
      <xdr:colOff>2397125</xdr:colOff>
      <xdr:row>0</xdr:row>
      <xdr:rowOff>698500</xdr:rowOff>
    </xdr:from>
    <xdr:to>
      <xdr:col>8</xdr:col>
      <xdr:colOff>1049250</xdr:colOff>
      <xdr:row>4</xdr:row>
      <xdr:rowOff>508000</xdr:rowOff>
    </xdr:to>
    <xdr:pic>
      <xdr:nvPicPr>
        <xdr:cNvPr id="4" name="Picture 2">
          <a:extLst>
            <a:ext uri="{FF2B5EF4-FFF2-40B4-BE49-F238E27FC236}">
              <a16:creationId xmlns="" xmlns:a16="http://schemas.microsoft.com/office/drawing/2014/main" id="{00000000-0008-0000-0D00-000004000000}"/>
            </a:ext>
          </a:extLst>
        </xdr:cNvPr>
        <xdr:cNvPicPr preferRelativeResize="0">
          <a:picLocks noChangeArrowheads="1"/>
        </xdr:cNvPicPr>
      </xdr:nvPicPr>
      <xdr:blipFill>
        <a:blip xmlns:r="http://schemas.openxmlformats.org/officeDocument/2006/relationships" r:embed="rId2"/>
        <a:srcRect b="12211"/>
        <a:stretch>
          <a:fillRect/>
        </a:stretch>
      </xdr:blipFill>
      <xdr:spPr bwMode="auto">
        <a:xfrm>
          <a:off x="10715625" y="698500"/>
          <a:ext cx="3240000" cy="2746375"/>
        </a:xfrm>
        <a:prstGeom prst="rect">
          <a:avLst/>
        </a:prstGeom>
        <a:noFill/>
        <a:ln w="1">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1666875</xdr:colOff>
      <xdr:row>0</xdr:row>
      <xdr:rowOff>1190625</xdr:rowOff>
    </xdr:to>
    <xdr:sp macro="" textlink="">
      <xdr:nvSpPr>
        <xdr:cNvPr id="3" name="2 Rectángulo">
          <a:hlinkClick xmlns:r="http://schemas.openxmlformats.org/officeDocument/2006/relationships" r:id="rId1"/>
          <a:extLst>
            <a:ext uri="{FF2B5EF4-FFF2-40B4-BE49-F238E27FC236}">
              <a16:creationId xmlns="" xmlns:a16="http://schemas.microsoft.com/office/drawing/2014/main" id="{00000000-0008-0000-0E00-000003000000}"/>
            </a:ext>
          </a:extLst>
        </xdr:cNvPr>
        <xdr:cNvSpPr/>
      </xdr:nvSpPr>
      <xdr:spPr>
        <a:xfrm>
          <a:off x="0" y="0"/>
          <a:ext cx="412750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400" b="1"/>
            <a:t>Volver</a:t>
          </a:r>
          <a:r>
            <a:rPr lang="en-US" sz="2400" b="1" baseline="0"/>
            <a:t> al menú de contenido</a:t>
          </a:r>
          <a:endParaRPr lang="en-US" sz="2400" b="1"/>
        </a:p>
      </xdr:txBody>
    </xdr:sp>
    <xdr:clientData/>
  </xdr:twoCellAnchor>
  <xdr:twoCellAnchor editAs="oneCell">
    <xdr:from>
      <xdr:col>6</xdr:col>
      <xdr:colOff>47625</xdr:colOff>
      <xdr:row>0</xdr:row>
      <xdr:rowOff>698500</xdr:rowOff>
    </xdr:from>
    <xdr:to>
      <xdr:col>9</xdr:col>
      <xdr:colOff>49125</xdr:colOff>
      <xdr:row>4</xdr:row>
      <xdr:rowOff>508000</xdr:rowOff>
    </xdr:to>
    <xdr:pic>
      <xdr:nvPicPr>
        <xdr:cNvPr id="4" name="Picture 2">
          <a:extLst>
            <a:ext uri="{FF2B5EF4-FFF2-40B4-BE49-F238E27FC236}">
              <a16:creationId xmlns="" xmlns:a16="http://schemas.microsoft.com/office/drawing/2014/main" id="{00000000-0008-0000-0E00-000004000000}"/>
            </a:ext>
          </a:extLst>
        </xdr:cNvPr>
        <xdr:cNvPicPr preferRelativeResize="0">
          <a:picLocks noChangeArrowheads="1"/>
        </xdr:cNvPicPr>
      </xdr:nvPicPr>
      <xdr:blipFill>
        <a:blip xmlns:r="http://schemas.openxmlformats.org/officeDocument/2006/relationships" r:embed="rId2"/>
        <a:srcRect b="12211"/>
        <a:stretch>
          <a:fillRect/>
        </a:stretch>
      </xdr:blipFill>
      <xdr:spPr bwMode="auto">
        <a:xfrm>
          <a:off x="10826750" y="698500"/>
          <a:ext cx="3240000" cy="2746375"/>
        </a:xfrm>
        <a:prstGeom prst="rect">
          <a:avLst/>
        </a:prstGeom>
        <a:noFill/>
        <a:ln w="1">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1666875</xdr:colOff>
      <xdr:row>0</xdr:row>
      <xdr:rowOff>1190625</xdr:rowOff>
    </xdr:to>
    <xdr:sp macro="" textlink="">
      <xdr:nvSpPr>
        <xdr:cNvPr id="3" name="2 Rectángulo">
          <a:hlinkClick xmlns:r="http://schemas.openxmlformats.org/officeDocument/2006/relationships" r:id="rId1"/>
          <a:extLst>
            <a:ext uri="{FF2B5EF4-FFF2-40B4-BE49-F238E27FC236}">
              <a16:creationId xmlns="" xmlns:a16="http://schemas.microsoft.com/office/drawing/2014/main" id="{00000000-0008-0000-0F00-000003000000}"/>
            </a:ext>
          </a:extLst>
        </xdr:cNvPr>
        <xdr:cNvSpPr/>
      </xdr:nvSpPr>
      <xdr:spPr>
        <a:xfrm>
          <a:off x="0" y="0"/>
          <a:ext cx="412750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400" b="1"/>
            <a:t>Volver</a:t>
          </a:r>
          <a:r>
            <a:rPr lang="en-US" sz="2400" b="1" baseline="0"/>
            <a:t> al menú de contenido</a:t>
          </a:r>
          <a:endParaRPr lang="en-US" sz="2400" b="1"/>
        </a:p>
      </xdr:txBody>
    </xdr:sp>
    <xdr:clientData/>
  </xdr:twoCellAnchor>
  <xdr:twoCellAnchor editAs="oneCell">
    <xdr:from>
      <xdr:col>5</xdr:col>
      <xdr:colOff>2365375</xdr:colOff>
      <xdr:row>0</xdr:row>
      <xdr:rowOff>698500</xdr:rowOff>
    </xdr:from>
    <xdr:to>
      <xdr:col>8</xdr:col>
      <xdr:colOff>1112750</xdr:colOff>
      <xdr:row>4</xdr:row>
      <xdr:rowOff>508000</xdr:rowOff>
    </xdr:to>
    <xdr:pic>
      <xdr:nvPicPr>
        <xdr:cNvPr id="4" name="Picture 2">
          <a:extLst>
            <a:ext uri="{FF2B5EF4-FFF2-40B4-BE49-F238E27FC236}">
              <a16:creationId xmlns="" xmlns:a16="http://schemas.microsoft.com/office/drawing/2014/main" id="{00000000-0008-0000-0F00-000004000000}"/>
            </a:ext>
          </a:extLst>
        </xdr:cNvPr>
        <xdr:cNvPicPr preferRelativeResize="0">
          <a:picLocks noChangeArrowheads="1"/>
        </xdr:cNvPicPr>
      </xdr:nvPicPr>
      <xdr:blipFill>
        <a:blip xmlns:r="http://schemas.openxmlformats.org/officeDocument/2006/relationships" r:embed="rId2"/>
        <a:srcRect b="12211"/>
        <a:stretch>
          <a:fillRect/>
        </a:stretch>
      </xdr:blipFill>
      <xdr:spPr bwMode="auto">
        <a:xfrm>
          <a:off x="10683875" y="698500"/>
          <a:ext cx="3240000" cy="2746375"/>
        </a:xfrm>
        <a:prstGeom prst="rect">
          <a:avLst/>
        </a:prstGeom>
        <a:noFill/>
        <a:ln w="1">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1666875</xdr:colOff>
      <xdr:row>0</xdr:row>
      <xdr:rowOff>1190625</xdr:rowOff>
    </xdr:to>
    <xdr:sp macro="" textlink="">
      <xdr:nvSpPr>
        <xdr:cNvPr id="3" name="2 Rectángulo">
          <a:hlinkClick xmlns:r="http://schemas.openxmlformats.org/officeDocument/2006/relationships" r:id="rId1"/>
          <a:extLst>
            <a:ext uri="{FF2B5EF4-FFF2-40B4-BE49-F238E27FC236}">
              <a16:creationId xmlns="" xmlns:a16="http://schemas.microsoft.com/office/drawing/2014/main" id="{00000000-0008-0000-1000-000003000000}"/>
            </a:ext>
          </a:extLst>
        </xdr:cNvPr>
        <xdr:cNvSpPr/>
      </xdr:nvSpPr>
      <xdr:spPr>
        <a:xfrm>
          <a:off x="0" y="0"/>
          <a:ext cx="412750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400" b="1"/>
            <a:t>Volver</a:t>
          </a:r>
          <a:r>
            <a:rPr lang="en-US" sz="2400" b="1" baseline="0"/>
            <a:t> al menú de contenido</a:t>
          </a:r>
          <a:endParaRPr lang="en-US" sz="2400" b="1"/>
        </a:p>
      </xdr:txBody>
    </xdr:sp>
    <xdr:clientData/>
  </xdr:twoCellAnchor>
  <xdr:twoCellAnchor editAs="oneCell">
    <xdr:from>
      <xdr:col>5</xdr:col>
      <xdr:colOff>2270125</xdr:colOff>
      <xdr:row>0</xdr:row>
      <xdr:rowOff>698500</xdr:rowOff>
    </xdr:from>
    <xdr:to>
      <xdr:col>8</xdr:col>
      <xdr:colOff>588875</xdr:colOff>
      <xdr:row>4</xdr:row>
      <xdr:rowOff>508000</xdr:rowOff>
    </xdr:to>
    <xdr:pic>
      <xdr:nvPicPr>
        <xdr:cNvPr id="4" name="Picture 2">
          <a:extLst>
            <a:ext uri="{FF2B5EF4-FFF2-40B4-BE49-F238E27FC236}">
              <a16:creationId xmlns="" xmlns:a16="http://schemas.microsoft.com/office/drawing/2014/main" id="{00000000-0008-0000-1000-000004000000}"/>
            </a:ext>
          </a:extLst>
        </xdr:cNvPr>
        <xdr:cNvPicPr preferRelativeResize="0">
          <a:picLocks noChangeArrowheads="1"/>
        </xdr:cNvPicPr>
      </xdr:nvPicPr>
      <xdr:blipFill>
        <a:blip xmlns:r="http://schemas.openxmlformats.org/officeDocument/2006/relationships" r:embed="rId2"/>
        <a:srcRect b="12211"/>
        <a:stretch>
          <a:fillRect/>
        </a:stretch>
      </xdr:blipFill>
      <xdr:spPr bwMode="auto">
        <a:xfrm>
          <a:off x="10985500" y="698500"/>
          <a:ext cx="3240000" cy="2746375"/>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77559</xdr:colOff>
      <xdr:row>0</xdr:row>
      <xdr:rowOff>10886</xdr:rowOff>
    </xdr:from>
    <xdr:to>
      <xdr:col>5</xdr:col>
      <xdr:colOff>108855</xdr:colOff>
      <xdr:row>6</xdr:row>
      <xdr:rowOff>13607</xdr:rowOff>
    </xdr:to>
    <xdr:pic>
      <xdr:nvPicPr>
        <xdr:cNvPr id="2" name="Picture 2">
          <a:extLst>
            <a:ext uri="{FF2B5EF4-FFF2-40B4-BE49-F238E27FC236}">
              <a16:creationId xmlns=""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a:srcRect b="17144"/>
        <a:stretch/>
      </xdr:blipFill>
      <xdr:spPr bwMode="auto">
        <a:xfrm>
          <a:off x="5640159" y="10886"/>
          <a:ext cx="1421946" cy="114572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1666875</xdr:colOff>
      <xdr:row>0</xdr:row>
      <xdr:rowOff>1190625</xdr:rowOff>
    </xdr:to>
    <xdr:sp macro="" textlink="">
      <xdr:nvSpPr>
        <xdr:cNvPr id="3" name="2 Rectángulo">
          <a:hlinkClick xmlns:r="http://schemas.openxmlformats.org/officeDocument/2006/relationships" r:id="rId1"/>
          <a:extLst>
            <a:ext uri="{FF2B5EF4-FFF2-40B4-BE49-F238E27FC236}">
              <a16:creationId xmlns="" xmlns:a16="http://schemas.microsoft.com/office/drawing/2014/main" id="{00000000-0008-0000-0300-000003000000}"/>
            </a:ext>
          </a:extLst>
        </xdr:cNvPr>
        <xdr:cNvSpPr/>
      </xdr:nvSpPr>
      <xdr:spPr>
        <a:xfrm>
          <a:off x="0" y="0"/>
          <a:ext cx="412750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400" b="1"/>
            <a:t>Volver</a:t>
          </a:r>
          <a:r>
            <a:rPr lang="en-US" sz="2400" b="1" baseline="0"/>
            <a:t> al menú de contenido</a:t>
          </a:r>
          <a:endParaRPr lang="en-US" sz="2400" b="1"/>
        </a:p>
      </xdr:txBody>
    </xdr:sp>
    <xdr:clientData/>
  </xdr:twoCellAnchor>
  <xdr:twoCellAnchor editAs="oneCell">
    <xdr:from>
      <xdr:col>5</xdr:col>
      <xdr:colOff>2285250</xdr:colOff>
      <xdr:row>0</xdr:row>
      <xdr:rowOff>650875</xdr:rowOff>
    </xdr:from>
    <xdr:to>
      <xdr:col>8</xdr:col>
      <xdr:colOff>905625</xdr:colOff>
      <xdr:row>4</xdr:row>
      <xdr:rowOff>460375</xdr:rowOff>
    </xdr:to>
    <xdr:pic>
      <xdr:nvPicPr>
        <xdr:cNvPr id="6" name="Picture 2">
          <a:extLst>
            <a:ext uri="{FF2B5EF4-FFF2-40B4-BE49-F238E27FC236}">
              <a16:creationId xmlns="" xmlns:a16="http://schemas.microsoft.com/office/drawing/2014/main" id="{00000000-0008-0000-0300-000006000000}"/>
            </a:ext>
          </a:extLst>
        </xdr:cNvPr>
        <xdr:cNvPicPr preferRelativeResize="0">
          <a:picLocks noChangeArrowheads="1"/>
        </xdr:cNvPicPr>
      </xdr:nvPicPr>
      <xdr:blipFill>
        <a:blip xmlns:r="http://schemas.openxmlformats.org/officeDocument/2006/relationships" r:embed="rId2"/>
        <a:srcRect b="12211"/>
        <a:stretch>
          <a:fillRect/>
        </a:stretch>
      </xdr:blipFill>
      <xdr:spPr bwMode="auto">
        <a:xfrm>
          <a:off x="10603750" y="650875"/>
          <a:ext cx="3240000" cy="2746375"/>
        </a:xfrm>
        <a:prstGeom prst="rect">
          <a:avLst/>
        </a:prstGeom>
        <a:noFill/>
        <a:ln w="1">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1666875</xdr:colOff>
      <xdr:row>0</xdr:row>
      <xdr:rowOff>1190625</xdr:rowOff>
    </xdr:to>
    <xdr:sp macro="" textlink="">
      <xdr:nvSpPr>
        <xdr:cNvPr id="3" name="2 Rectángulo">
          <a:hlinkClick xmlns:r="http://schemas.openxmlformats.org/officeDocument/2006/relationships" r:id="rId1"/>
          <a:extLst>
            <a:ext uri="{FF2B5EF4-FFF2-40B4-BE49-F238E27FC236}">
              <a16:creationId xmlns="" xmlns:a16="http://schemas.microsoft.com/office/drawing/2014/main" id="{00000000-0008-0000-0400-000003000000}"/>
            </a:ext>
          </a:extLst>
        </xdr:cNvPr>
        <xdr:cNvSpPr/>
      </xdr:nvSpPr>
      <xdr:spPr>
        <a:xfrm>
          <a:off x="0" y="0"/>
          <a:ext cx="412750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400" b="1"/>
            <a:t>Volver</a:t>
          </a:r>
          <a:r>
            <a:rPr lang="en-US" sz="2400" b="1" baseline="0"/>
            <a:t> al menú de contenido</a:t>
          </a:r>
          <a:endParaRPr lang="en-US" sz="2400" b="1"/>
        </a:p>
      </xdr:txBody>
    </xdr:sp>
    <xdr:clientData/>
  </xdr:twoCellAnchor>
  <xdr:twoCellAnchor editAs="oneCell">
    <xdr:from>
      <xdr:col>6</xdr:col>
      <xdr:colOff>111125</xdr:colOff>
      <xdr:row>0</xdr:row>
      <xdr:rowOff>635000</xdr:rowOff>
    </xdr:from>
    <xdr:to>
      <xdr:col>9</xdr:col>
      <xdr:colOff>112625</xdr:colOff>
      <xdr:row>4</xdr:row>
      <xdr:rowOff>444500</xdr:rowOff>
    </xdr:to>
    <xdr:pic>
      <xdr:nvPicPr>
        <xdr:cNvPr id="5" name="Picture 2">
          <a:extLst>
            <a:ext uri="{FF2B5EF4-FFF2-40B4-BE49-F238E27FC236}">
              <a16:creationId xmlns="" xmlns:a16="http://schemas.microsoft.com/office/drawing/2014/main" id="{00000000-0008-0000-0400-000005000000}"/>
            </a:ext>
          </a:extLst>
        </xdr:cNvPr>
        <xdr:cNvPicPr preferRelativeResize="0">
          <a:picLocks noChangeArrowheads="1"/>
        </xdr:cNvPicPr>
      </xdr:nvPicPr>
      <xdr:blipFill>
        <a:blip xmlns:r="http://schemas.openxmlformats.org/officeDocument/2006/relationships" r:embed="rId2"/>
        <a:srcRect b="12211"/>
        <a:stretch>
          <a:fillRect/>
        </a:stretch>
      </xdr:blipFill>
      <xdr:spPr bwMode="auto">
        <a:xfrm>
          <a:off x="10287000" y="635000"/>
          <a:ext cx="3240000" cy="2746375"/>
        </a:xfrm>
        <a:prstGeom prst="rect">
          <a:avLst/>
        </a:prstGeom>
        <a:noFill/>
        <a:ln w="1">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1666875</xdr:colOff>
      <xdr:row>0</xdr:row>
      <xdr:rowOff>1190625</xdr:rowOff>
    </xdr:to>
    <xdr:sp macro="" textlink="">
      <xdr:nvSpPr>
        <xdr:cNvPr id="3" name="2 Rectángulo">
          <a:hlinkClick xmlns:r="http://schemas.openxmlformats.org/officeDocument/2006/relationships" r:id="rId1"/>
          <a:extLst>
            <a:ext uri="{FF2B5EF4-FFF2-40B4-BE49-F238E27FC236}">
              <a16:creationId xmlns="" xmlns:a16="http://schemas.microsoft.com/office/drawing/2014/main" id="{00000000-0008-0000-0500-000003000000}"/>
            </a:ext>
          </a:extLst>
        </xdr:cNvPr>
        <xdr:cNvSpPr/>
      </xdr:nvSpPr>
      <xdr:spPr>
        <a:xfrm>
          <a:off x="0" y="0"/>
          <a:ext cx="412750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400" b="1"/>
            <a:t>Volver</a:t>
          </a:r>
          <a:r>
            <a:rPr lang="en-US" sz="2400" b="1" baseline="0"/>
            <a:t> al menú de contenido</a:t>
          </a:r>
          <a:endParaRPr lang="en-US" sz="2400" b="1"/>
        </a:p>
      </xdr:txBody>
    </xdr:sp>
    <xdr:clientData/>
  </xdr:twoCellAnchor>
  <xdr:twoCellAnchor editAs="oneCell">
    <xdr:from>
      <xdr:col>5</xdr:col>
      <xdr:colOff>2286000</xdr:colOff>
      <xdr:row>0</xdr:row>
      <xdr:rowOff>682625</xdr:rowOff>
    </xdr:from>
    <xdr:to>
      <xdr:col>8</xdr:col>
      <xdr:colOff>811125</xdr:colOff>
      <xdr:row>4</xdr:row>
      <xdr:rowOff>492125</xdr:rowOff>
    </xdr:to>
    <xdr:pic>
      <xdr:nvPicPr>
        <xdr:cNvPr id="4" name="Picture 2">
          <a:extLst>
            <a:ext uri="{FF2B5EF4-FFF2-40B4-BE49-F238E27FC236}">
              <a16:creationId xmlns="" xmlns:a16="http://schemas.microsoft.com/office/drawing/2014/main" id="{00000000-0008-0000-0500-000004000000}"/>
            </a:ext>
          </a:extLst>
        </xdr:cNvPr>
        <xdr:cNvPicPr preferRelativeResize="0">
          <a:picLocks noChangeArrowheads="1"/>
        </xdr:cNvPicPr>
      </xdr:nvPicPr>
      <xdr:blipFill>
        <a:blip xmlns:r="http://schemas.openxmlformats.org/officeDocument/2006/relationships" r:embed="rId2"/>
        <a:srcRect b="12211"/>
        <a:stretch>
          <a:fillRect/>
        </a:stretch>
      </xdr:blipFill>
      <xdr:spPr bwMode="auto">
        <a:xfrm>
          <a:off x="10604500" y="682625"/>
          <a:ext cx="3240000" cy="2746375"/>
        </a:xfrm>
        <a:prstGeom prst="rect">
          <a:avLst/>
        </a:prstGeom>
        <a:noFill/>
        <a:ln w="1">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1666875</xdr:colOff>
      <xdr:row>0</xdr:row>
      <xdr:rowOff>1190625</xdr:rowOff>
    </xdr:to>
    <xdr:sp macro="" textlink="">
      <xdr:nvSpPr>
        <xdr:cNvPr id="3" name="2 Rectángulo">
          <a:hlinkClick xmlns:r="http://schemas.openxmlformats.org/officeDocument/2006/relationships" r:id="rId1"/>
          <a:extLst>
            <a:ext uri="{FF2B5EF4-FFF2-40B4-BE49-F238E27FC236}">
              <a16:creationId xmlns="" xmlns:a16="http://schemas.microsoft.com/office/drawing/2014/main" id="{00000000-0008-0000-0600-000003000000}"/>
            </a:ext>
          </a:extLst>
        </xdr:cNvPr>
        <xdr:cNvSpPr/>
      </xdr:nvSpPr>
      <xdr:spPr>
        <a:xfrm>
          <a:off x="0" y="0"/>
          <a:ext cx="412750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400" b="1"/>
            <a:t>Volver</a:t>
          </a:r>
          <a:r>
            <a:rPr lang="en-US" sz="2400" b="1" baseline="0"/>
            <a:t> al menú de contenido</a:t>
          </a:r>
          <a:endParaRPr lang="en-US" sz="2400" b="1"/>
        </a:p>
      </xdr:txBody>
    </xdr:sp>
    <xdr:clientData/>
  </xdr:twoCellAnchor>
  <xdr:twoCellAnchor editAs="oneCell">
    <xdr:from>
      <xdr:col>6</xdr:col>
      <xdr:colOff>841375</xdr:colOff>
      <xdr:row>0</xdr:row>
      <xdr:rowOff>682625</xdr:rowOff>
    </xdr:from>
    <xdr:to>
      <xdr:col>8</xdr:col>
      <xdr:colOff>969875</xdr:colOff>
      <xdr:row>4</xdr:row>
      <xdr:rowOff>492125</xdr:rowOff>
    </xdr:to>
    <xdr:pic>
      <xdr:nvPicPr>
        <xdr:cNvPr id="4" name="Picture 2">
          <a:extLst>
            <a:ext uri="{FF2B5EF4-FFF2-40B4-BE49-F238E27FC236}">
              <a16:creationId xmlns="" xmlns:a16="http://schemas.microsoft.com/office/drawing/2014/main" id="{00000000-0008-0000-0600-000004000000}"/>
            </a:ext>
          </a:extLst>
        </xdr:cNvPr>
        <xdr:cNvPicPr preferRelativeResize="0">
          <a:picLocks noChangeArrowheads="1"/>
        </xdr:cNvPicPr>
      </xdr:nvPicPr>
      <xdr:blipFill>
        <a:blip xmlns:r="http://schemas.openxmlformats.org/officeDocument/2006/relationships" r:embed="rId2"/>
        <a:srcRect b="12211"/>
        <a:stretch>
          <a:fillRect/>
        </a:stretch>
      </xdr:blipFill>
      <xdr:spPr bwMode="auto">
        <a:xfrm>
          <a:off x="12112625" y="682625"/>
          <a:ext cx="3240000" cy="2746375"/>
        </a:xfrm>
        <a:prstGeom prst="rect">
          <a:avLst/>
        </a:prstGeom>
        <a:noFill/>
        <a:ln w="1">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1666875</xdr:colOff>
      <xdr:row>0</xdr:row>
      <xdr:rowOff>1190625</xdr:rowOff>
    </xdr:to>
    <xdr:sp macro="" textlink="">
      <xdr:nvSpPr>
        <xdr:cNvPr id="3" name="2 Rectángulo">
          <a:hlinkClick xmlns:r="http://schemas.openxmlformats.org/officeDocument/2006/relationships" r:id="rId1"/>
          <a:extLst>
            <a:ext uri="{FF2B5EF4-FFF2-40B4-BE49-F238E27FC236}">
              <a16:creationId xmlns="" xmlns:a16="http://schemas.microsoft.com/office/drawing/2014/main" id="{00000000-0008-0000-0700-000003000000}"/>
            </a:ext>
          </a:extLst>
        </xdr:cNvPr>
        <xdr:cNvSpPr/>
      </xdr:nvSpPr>
      <xdr:spPr>
        <a:xfrm>
          <a:off x="0" y="0"/>
          <a:ext cx="412750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400" b="1"/>
            <a:t>Volver</a:t>
          </a:r>
          <a:r>
            <a:rPr lang="en-US" sz="2400" b="1" baseline="0"/>
            <a:t> al menú de contenido</a:t>
          </a:r>
          <a:endParaRPr lang="en-US" sz="2400" b="1"/>
        </a:p>
      </xdr:txBody>
    </xdr:sp>
    <xdr:clientData/>
  </xdr:twoCellAnchor>
  <xdr:twoCellAnchor editAs="oneCell">
    <xdr:from>
      <xdr:col>5</xdr:col>
      <xdr:colOff>2492375</xdr:colOff>
      <xdr:row>0</xdr:row>
      <xdr:rowOff>682625</xdr:rowOff>
    </xdr:from>
    <xdr:to>
      <xdr:col>8</xdr:col>
      <xdr:colOff>874625</xdr:colOff>
      <xdr:row>4</xdr:row>
      <xdr:rowOff>492125</xdr:rowOff>
    </xdr:to>
    <xdr:pic>
      <xdr:nvPicPr>
        <xdr:cNvPr id="4" name="Picture 2">
          <a:extLst>
            <a:ext uri="{FF2B5EF4-FFF2-40B4-BE49-F238E27FC236}">
              <a16:creationId xmlns="" xmlns:a16="http://schemas.microsoft.com/office/drawing/2014/main" id="{00000000-0008-0000-0700-000004000000}"/>
            </a:ext>
          </a:extLst>
        </xdr:cNvPr>
        <xdr:cNvPicPr preferRelativeResize="0">
          <a:picLocks noChangeArrowheads="1"/>
        </xdr:cNvPicPr>
      </xdr:nvPicPr>
      <xdr:blipFill>
        <a:blip xmlns:r="http://schemas.openxmlformats.org/officeDocument/2006/relationships" r:embed="rId2"/>
        <a:srcRect b="12211"/>
        <a:stretch>
          <a:fillRect/>
        </a:stretch>
      </xdr:blipFill>
      <xdr:spPr bwMode="auto">
        <a:xfrm>
          <a:off x="10810875" y="682625"/>
          <a:ext cx="3240000" cy="2746375"/>
        </a:xfrm>
        <a:prstGeom prst="rect">
          <a:avLst/>
        </a:prstGeom>
        <a:noFill/>
        <a:ln w="1">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1666875</xdr:colOff>
      <xdr:row>0</xdr:row>
      <xdr:rowOff>1190625</xdr:rowOff>
    </xdr:to>
    <xdr:sp macro="" textlink="">
      <xdr:nvSpPr>
        <xdr:cNvPr id="3" name="2 Rectángulo">
          <a:hlinkClick xmlns:r="http://schemas.openxmlformats.org/officeDocument/2006/relationships" r:id="rId1"/>
          <a:extLst>
            <a:ext uri="{FF2B5EF4-FFF2-40B4-BE49-F238E27FC236}">
              <a16:creationId xmlns="" xmlns:a16="http://schemas.microsoft.com/office/drawing/2014/main" id="{00000000-0008-0000-0800-000003000000}"/>
            </a:ext>
          </a:extLst>
        </xdr:cNvPr>
        <xdr:cNvSpPr/>
      </xdr:nvSpPr>
      <xdr:spPr>
        <a:xfrm>
          <a:off x="0" y="0"/>
          <a:ext cx="412750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400" b="1"/>
            <a:t>Volver</a:t>
          </a:r>
          <a:r>
            <a:rPr lang="en-US" sz="2400" b="1" baseline="0"/>
            <a:t> al menú de contenido</a:t>
          </a:r>
          <a:endParaRPr lang="en-US" sz="2400" b="1"/>
        </a:p>
      </xdr:txBody>
    </xdr:sp>
    <xdr:clientData/>
  </xdr:twoCellAnchor>
  <xdr:twoCellAnchor editAs="oneCell">
    <xdr:from>
      <xdr:col>5</xdr:col>
      <xdr:colOff>3016250</xdr:colOff>
      <xdr:row>0</xdr:row>
      <xdr:rowOff>698500</xdr:rowOff>
    </xdr:from>
    <xdr:to>
      <xdr:col>8</xdr:col>
      <xdr:colOff>668250</xdr:colOff>
      <xdr:row>4</xdr:row>
      <xdr:rowOff>508000</xdr:rowOff>
    </xdr:to>
    <xdr:pic>
      <xdr:nvPicPr>
        <xdr:cNvPr id="4" name="Picture 2">
          <a:extLst>
            <a:ext uri="{FF2B5EF4-FFF2-40B4-BE49-F238E27FC236}">
              <a16:creationId xmlns="" xmlns:a16="http://schemas.microsoft.com/office/drawing/2014/main" id="{00000000-0008-0000-0800-000004000000}"/>
            </a:ext>
          </a:extLst>
        </xdr:cNvPr>
        <xdr:cNvPicPr preferRelativeResize="0">
          <a:picLocks noChangeArrowheads="1"/>
        </xdr:cNvPicPr>
      </xdr:nvPicPr>
      <xdr:blipFill>
        <a:blip xmlns:r="http://schemas.openxmlformats.org/officeDocument/2006/relationships" r:embed="rId2"/>
        <a:srcRect b="12211"/>
        <a:stretch>
          <a:fillRect/>
        </a:stretch>
      </xdr:blipFill>
      <xdr:spPr bwMode="auto">
        <a:xfrm>
          <a:off x="11334750" y="698500"/>
          <a:ext cx="3240000" cy="2746375"/>
        </a:xfrm>
        <a:prstGeom prst="rect">
          <a:avLst/>
        </a:prstGeom>
        <a:noFill/>
        <a:ln w="1">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1666875</xdr:colOff>
      <xdr:row>0</xdr:row>
      <xdr:rowOff>1190625</xdr:rowOff>
    </xdr:to>
    <xdr:sp macro="" textlink="">
      <xdr:nvSpPr>
        <xdr:cNvPr id="3" name="2 Rectángulo">
          <a:hlinkClick xmlns:r="http://schemas.openxmlformats.org/officeDocument/2006/relationships" r:id="rId1"/>
          <a:extLst>
            <a:ext uri="{FF2B5EF4-FFF2-40B4-BE49-F238E27FC236}">
              <a16:creationId xmlns="" xmlns:a16="http://schemas.microsoft.com/office/drawing/2014/main" id="{00000000-0008-0000-0900-000003000000}"/>
            </a:ext>
          </a:extLst>
        </xdr:cNvPr>
        <xdr:cNvSpPr/>
      </xdr:nvSpPr>
      <xdr:spPr>
        <a:xfrm>
          <a:off x="0" y="0"/>
          <a:ext cx="412750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400" b="1"/>
            <a:t>Volver</a:t>
          </a:r>
          <a:r>
            <a:rPr lang="en-US" sz="2400" b="1" baseline="0"/>
            <a:t> al menú de contenido</a:t>
          </a:r>
          <a:endParaRPr lang="en-US" sz="2400" b="1"/>
        </a:p>
      </xdr:txBody>
    </xdr:sp>
    <xdr:clientData/>
  </xdr:twoCellAnchor>
  <xdr:twoCellAnchor editAs="oneCell">
    <xdr:from>
      <xdr:col>5</xdr:col>
      <xdr:colOff>2524125</xdr:colOff>
      <xdr:row>0</xdr:row>
      <xdr:rowOff>682625</xdr:rowOff>
    </xdr:from>
    <xdr:to>
      <xdr:col>8</xdr:col>
      <xdr:colOff>811125</xdr:colOff>
      <xdr:row>4</xdr:row>
      <xdr:rowOff>492125</xdr:rowOff>
    </xdr:to>
    <xdr:pic>
      <xdr:nvPicPr>
        <xdr:cNvPr id="4" name="Picture 2">
          <a:extLst>
            <a:ext uri="{FF2B5EF4-FFF2-40B4-BE49-F238E27FC236}">
              <a16:creationId xmlns="" xmlns:a16="http://schemas.microsoft.com/office/drawing/2014/main" id="{00000000-0008-0000-0900-000004000000}"/>
            </a:ext>
          </a:extLst>
        </xdr:cNvPr>
        <xdr:cNvPicPr preferRelativeResize="0">
          <a:picLocks noChangeArrowheads="1"/>
        </xdr:cNvPicPr>
      </xdr:nvPicPr>
      <xdr:blipFill>
        <a:blip xmlns:r="http://schemas.openxmlformats.org/officeDocument/2006/relationships" r:embed="rId2"/>
        <a:srcRect b="12211"/>
        <a:stretch>
          <a:fillRect/>
        </a:stretch>
      </xdr:blipFill>
      <xdr:spPr bwMode="auto">
        <a:xfrm>
          <a:off x="10842625" y="682625"/>
          <a:ext cx="3240000" cy="2746375"/>
        </a:xfrm>
        <a:prstGeom prst="rect">
          <a:avLst/>
        </a:prstGeom>
        <a:noFill/>
        <a:ln w="1">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G24"/>
  <sheetViews>
    <sheetView showGridLines="0" tabSelected="1" zoomScale="60" zoomScaleNormal="60" workbookViewId="0"/>
  </sheetViews>
  <sheetFormatPr baseColWidth="10" defaultRowHeight="15" x14ac:dyDescent="0.25"/>
  <cols>
    <col min="1" max="1" width="11.42578125" style="2"/>
    <col min="2" max="2" width="20.5703125" style="2" customWidth="1"/>
    <col min="3" max="16384" width="11.42578125" style="2"/>
  </cols>
  <sheetData>
    <row r="1" spans="1:7" x14ac:dyDescent="0.25">
      <c r="A1" s="1" t="s">
        <v>0</v>
      </c>
      <c r="B1" s="2" t="s">
        <v>908</v>
      </c>
    </row>
    <row r="12" spans="1:7" ht="31.5" x14ac:dyDescent="0.25">
      <c r="A12" s="3"/>
      <c r="B12" s="3"/>
      <c r="C12" s="3"/>
      <c r="D12" s="3"/>
      <c r="E12" s="3"/>
      <c r="F12" s="3"/>
      <c r="G12" s="3"/>
    </row>
    <row r="13" spans="1:7" x14ac:dyDescent="0.25">
      <c r="A13" s="174" t="s">
        <v>1</v>
      </c>
      <c r="B13" s="174"/>
      <c r="C13" s="174"/>
      <c r="D13" s="174"/>
      <c r="E13" s="174"/>
      <c r="F13" s="174"/>
      <c r="G13" s="174"/>
    </row>
    <row r="14" spans="1:7" x14ac:dyDescent="0.25">
      <c r="A14" s="174"/>
      <c r="B14" s="174"/>
      <c r="C14" s="174"/>
      <c r="D14" s="174"/>
      <c r="E14" s="174"/>
      <c r="F14" s="174"/>
      <c r="G14" s="174"/>
    </row>
    <row r="22" spans="1:7" x14ac:dyDescent="0.25">
      <c r="A22" s="174" t="s">
        <v>2</v>
      </c>
      <c r="B22" s="174"/>
      <c r="C22" s="174"/>
      <c r="D22" s="174"/>
      <c r="E22" s="174"/>
      <c r="F22" s="174"/>
      <c r="G22" s="174"/>
    </row>
    <row r="23" spans="1:7" x14ac:dyDescent="0.25">
      <c r="A23" s="174"/>
      <c r="B23" s="174"/>
      <c r="C23" s="174"/>
      <c r="D23" s="174"/>
      <c r="E23" s="174"/>
      <c r="F23" s="174"/>
      <c r="G23" s="174"/>
    </row>
    <row r="24" spans="1:7" x14ac:dyDescent="0.25">
      <c r="A24" s="174"/>
      <c r="B24" s="174"/>
      <c r="C24" s="174"/>
      <c r="D24" s="174"/>
      <c r="E24" s="174"/>
      <c r="F24" s="174"/>
      <c r="G24" s="174"/>
    </row>
  </sheetData>
  <mergeCells count="2">
    <mergeCell ref="A13:G14"/>
    <mergeCell ref="A22:G24"/>
  </mergeCells>
  <dataValidations count="1">
    <dataValidation type="list" allowBlank="1" showInputMessage="1" showErrorMessage="1" sqref="B1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B65537 IX65537 ST65537 ACP65537 AML65537 AWH65537 BGD65537 BPZ65537 BZV65537 CJR65537 CTN65537 DDJ65537 DNF65537 DXB65537 EGX65537 EQT65537 FAP65537 FKL65537 FUH65537 GED65537 GNZ65537 GXV65537 HHR65537 HRN65537 IBJ65537 ILF65537 IVB65537 JEX65537 JOT65537 JYP65537 KIL65537 KSH65537 LCD65537 LLZ65537 LVV65537 MFR65537 MPN65537 MZJ65537 NJF65537 NTB65537 OCX65537 OMT65537 OWP65537 PGL65537 PQH65537 QAD65537 QJZ65537 QTV65537 RDR65537 RNN65537 RXJ65537 SHF65537 SRB65537 TAX65537 TKT65537 TUP65537 UEL65537 UOH65537 UYD65537 VHZ65537 VRV65537 WBR65537 WLN65537 WVJ65537 B131073 IX131073 ST131073 ACP131073 AML131073 AWH131073 BGD131073 BPZ131073 BZV131073 CJR131073 CTN131073 DDJ131073 DNF131073 DXB131073 EGX131073 EQT131073 FAP131073 FKL131073 FUH131073 GED131073 GNZ131073 GXV131073 HHR131073 HRN131073 IBJ131073 ILF131073 IVB131073 JEX131073 JOT131073 JYP131073 KIL131073 KSH131073 LCD131073 LLZ131073 LVV131073 MFR131073 MPN131073 MZJ131073 NJF131073 NTB131073 OCX131073 OMT131073 OWP131073 PGL131073 PQH131073 QAD131073 QJZ131073 QTV131073 RDR131073 RNN131073 RXJ131073 SHF131073 SRB131073 TAX131073 TKT131073 TUP131073 UEL131073 UOH131073 UYD131073 VHZ131073 VRV131073 WBR131073 WLN131073 WVJ131073 B196609 IX196609 ST196609 ACP196609 AML196609 AWH196609 BGD196609 BPZ196609 BZV196609 CJR196609 CTN196609 DDJ196609 DNF196609 DXB196609 EGX196609 EQT196609 FAP196609 FKL196609 FUH196609 GED196609 GNZ196609 GXV196609 HHR196609 HRN196609 IBJ196609 ILF196609 IVB196609 JEX196609 JOT196609 JYP196609 KIL196609 KSH196609 LCD196609 LLZ196609 LVV196609 MFR196609 MPN196609 MZJ196609 NJF196609 NTB196609 OCX196609 OMT196609 OWP196609 PGL196609 PQH196609 QAD196609 QJZ196609 QTV196609 RDR196609 RNN196609 RXJ196609 SHF196609 SRB196609 TAX196609 TKT196609 TUP196609 UEL196609 UOH196609 UYD196609 VHZ196609 VRV196609 WBR196609 WLN196609 WVJ196609 B262145 IX262145 ST262145 ACP262145 AML262145 AWH262145 BGD262145 BPZ262145 BZV262145 CJR262145 CTN262145 DDJ262145 DNF262145 DXB262145 EGX262145 EQT262145 FAP262145 FKL262145 FUH262145 GED262145 GNZ262145 GXV262145 HHR262145 HRN262145 IBJ262145 ILF262145 IVB262145 JEX262145 JOT262145 JYP262145 KIL262145 KSH262145 LCD262145 LLZ262145 LVV262145 MFR262145 MPN262145 MZJ262145 NJF262145 NTB262145 OCX262145 OMT262145 OWP262145 PGL262145 PQH262145 QAD262145 QJZ262145 QTV262145 RDR262145 RNN262145 RXJ262145 SHF262145 SRB262145 TAX262145 TKT262145 TUP262145 UEL262145 UOH262145 UYD262145 VHZ262145 VRV262145 WBR262145 WLN262145 WVJ262145 B327681 IX327681 ST327681 ACP327681 AML327681 AWH327681 BGD327681 BPZ327681 BZV327681 CJR327681 CTN327681 DDJ327681 DNF327681 DXB327681 EGX327681 EQT327681 FAP327681 FKL327681 FUH327681 GED327681 GNZ327681 GXV327681 HHR327681 HRN327681 IBJ327681 ILF327681 IVB327681 JEX327681 JOT327681 JYP327681 KIL327681 KSH327681 LCD327681 LLZ327681 LVV327681 MFR327681 MPN327681 MZJ327681 NJF327681 NTB327681 OCX327681 OMT327681 OWP327681 PGL327681 PQH327681 QAD327681 QJZ327681 QTV327681 RDR327681 RNN327681 RXJ327681 SHF327681 SRB327681 TAX327681 TKT327681 TUP327681 UEL327681 UOH327681 UYD327681 VHZ327681 VRV327681 WBR327681 WLN327681 WVJ327681 B393217 IX393217 ST393217 ACP393217 AML393217 AWH393217 BGD393217 BPZ393217 BZV393217 CJR393217 CTN393217 DDJ393217 DNF393217 DXB393217 EGX393217 EQT393217 FAP393217 FKL393217 FUH393217 GED393217 GNZ393217 GXV393217 HHR393217 HRN393217 IBJ393217 ILF393217 IVB393217 JEX393217 JOT393217 JYP393217 KIL393217 KSH393217 LCD393217 LLZ393217 LVV393217 MFR393217 MPN393217 MZJ393217 NJF393217 NTB393217 OCX393217 OMT393217 OWP393217 PGL393217 PQH393217 QAD393217 QJZ393217 QTV393217 RDR393217 RNN393217 RXJ393217 SHF393217 SRB393217 TAX393217 TKT393217 TUP393217 UEL393217 UOH393217 UYD393217 VHZ393217 VRV393217 WBR393217 WLN393217 WVJ393217 B458753 IX458753 ST458753 ACP458753 AML458753 AWH458753 BGD458753 BPZ458753 BZV458753 CJR458753 CTN458753 DDJ458753 DNF458753 DXB458753 EGX458753 EQT458753 FAP458753 FKL458753 FUH458753 GED458753 GNZ458753 GXV458753 HHR458753 HRN458753 IBJ458753 ILF458753 IVB458753 JEX458753 JOT458753 JYP458753 KIL458753 KSH458753 LCD458753 LLZ458753 LVV458753 MFR458753 MPN458753 MZJ458753 NJF458753 NTB458753 OCX458753 OMT458753 OWP458753 PGL458753 PQH458753 QAD458753 QJZ458753 QTV458753 RDR458753 RNN458753 RXJ458753 SHF458753 SRB458753 TAX458753 TKT458753 TUP458753 UEL458753 UOH458753 UYD458753 VHZ458753 VRV458753 WBR458753 WLN458753 WVJ458753 B524289 IX524289 ST524289 ACP524289 AML524289 AWH524289 BGD524289 BPZ524289 BZV524289 CJR524289 CTN524289 DDJ524289 DNF524289 DXB524289 EGX524289 EQT524289 FAP524289 FKL524289 FUH524289 GED524289 GNZ524289 GXV524289 HHR524289 HRN524289 IBJ524289 ILF524289 IVB524289 JEX524289 JOT524289 JYP524289 KIL524289 KSH524289 LCD524289 LLZ524289 LVV524289 MFR524289 MPN524289 MZJ524289 NJF524289 NTB524289 OCX524289 OMT524289 OWP524289 PGL524289 PQH524289 QAD524289 QJZ524289 QTV524289 RDR524289 RNN524289 RXJ524289 SHF524289 SRB524289 TAX524289 TKT524289 TUP524289 UEL524289 UOH524289 UYD524289 VHZ524289 VRV524289 WBR524289 WLN524289 WVJ524289 B589825 IX589825 ST589825 ACP589825 AML589825 AWH589825 BGD589825 BPZ589825 BZV589825 CJR589825 CTN589825 DDJ589825 DNF589825 DXB589825 EGX589825 EQT589825 FAP589825 FKL589825 FUH589825 GED589825 GNZ589825 GXV589825 HHR589825 HRN589825 IBJ589825 ILF589825 IVB589825 JEX589825 JOT589825 JYP589825 KIL589825 KSH589825 LCD589825 LLZ589825 LVV589825 MFR589825 MPN589825 MZJ589825 NJF589825 NTB589825 OCX589825 OMT589825 OWP589825 PGL589825 PQH589825 QAD589825 QJZ589825 QTV589825 RDR589825 RNN589825 RXJ589825 SHF589825 SRB589825 TAX589825 TKT589825 TUP589825 UEL589825 UOH589825 UYD589825 VHZ589825 VRV589825 WBR589825 WLN589825 WVJ589825 B655361 IX655361 ST655361 ACP655361 AML655361 AWH655361 BGD655361 BPZ655361 BZV655361 CJR655361 CTN655361 DDJ655361 DNF655361 DXB655361 EGX655361 EQT655361 FAP655361 FKL655361 FUH655361 GED655361 GNZ655361 GXV655361 HHR655361 HRN655361 IBJ655361 ILF655361 IVB655361 JEX655361 JOT655361 JYP655361 KIL655361 KSH655361 LCD655361 LLZ655361 LVV655361 MFR655361 MPN655361 MZJ655361 NJF655361 NTB655361 OCX655361 OMT655361 OWP655361 PGL655361 PQH655361 QAD655361 QJZ655361 QTV655361 RDR655361 RNN655361 RXJ655361 SHF655361 SRB655361 TAX655361 TKT655361 TUP655361 UEL655361 UOH655361 UYD655361 VHZ655361 VRV655361 WBR655361 WLN655361 WVJ655361 B720897 IX720897 ST720897 ACP720897 AML720897 AWH720897 BGD720897 BPZ720897 BZV720897 CJR720897 CTN720897 DDJ720897 DNF720897 DXB720897 EGX720897 EQT720897 FAP720897 FKL720897 FUH720897 GED720897 GNZ720897 GXV720897 HHR720897 HRN720897 IBJ720897 ILF720897 IVB720897 JEX720897 JOT720897 JYP720897 KIL720897 KSH720897 LCD720897 LLZ720897 LVV720897 MFR720897 MPN720897 MZJ720897 NJF720897 NTB720897 OCX720897 OMT720897 OWP720897 PGL720897 PQH720897 QAD720897 QJZ720897 QTV720897 RDR720897 RNN720897 RXJ720897 SHF720897 SRB720897 TAX720897 TKT720897 TUP720897 UEL720897 UOH720897 UYD720897 VHZ720897 VRV720897 WBR720897 WLN720897 WVJ720897 B786433 IX786433 ST786433 ACP786433 AML786433 AWH786433 BGD786433 BPZ786433 BZV786433 CJR786433 CTN786433 DDJ786433 DNF786433 DXB786433 EGX786433 EQT786433 FAP786433 FKL786433 FUH786433 GED786433 GNZ786433 GXV786433 HHR786433 HRN786433 IBJ786433 ILF786433 IVB786433 JEX786433 JOT786433 JYP786433 KIL786433 KSH786433 LCD786433 LLZ786433 LVV786433 MFR786433 MPN786433 MZJ786433 NJF786433 NTB786433 OCX786433 OMT786433 OWP786433 PGL786433 PQH786433 QAD786433 QJZ786433 QTV786433 RDR786433 RNN786433 RXJ786433 SHF786433 SRB786433 TAX786433 TKT786433 TUP786433 UEL786433 UOH786433 UYD786433 VHZ786433 VRV786433 WBR786433 WLN786433 WVJ786433 B851969 IX851969 ST851969 ACP851969 AML851969 AWH851969 BGD851969 BPZ851969 BZV851969 CJR851969 CTN851969 DDJ851969 DNF851969 DXB851969 EGX851969 EQT851969 FAP851969 FKL851969 FUH851969 GED851969 GNZ851969 GXV851969 HHR851969 HRN851969 IBJ851969 ILF851969 IVB851969 JEX851969 JOT851969 JYP851969 KIL851969 KSH851969 LCD851969 LLZ851969 LVV851969 MFR851969 MPN851969 MZJ851969 NJF851969 NTB851969 OCX851969 OMT851969 OWP851969 PGL851969 PQH851969 QAD851969 QJZ851969 QTV851969 RDR851969 RNN851969 RXJ851969 SHF851969 SRB851969 TAX851969 TKT851969 TUP851969 UEL851969 UOH851969 UYD851969 VHZ851969 VRV851969 WBR851969 WLN851969 WVJ851969 B917505 IX917505 ST917505 ACP917505 AML917505 AWH917505 BGD917505 BPZ917505 BZV917505 CJR917505 CTN917505 DDJ917505 DNF917505 DXB917505 EGX917505 EQT917505 FAP917505 FKL917505 FUH917505 GED917505 GNZ917505 GXV917505 HHR917505 HRN917505 IBJ917505 ILF917505 IVB917505 JEX917505 JOT917505 JYP917505 KIL917505 KSH917505 LCD917505 LLZ917505 LVV917505 MFR917505 MPN917505 MZJ917505 NJF917505 NTB917505 OCX917505 OMT917505 OWP917505 PGL917505 PQH917505 QAD917505 QJZ917505 QTV917505 RDR917505 RNN917505 RXJ917505 SHF917505 SRB917505 TAX917505 TKT917505 TUP917505 UEL917505 UOH917505 UYD917505 VHZ917505 VRV917505 WBR917505 WLN917505 WVJ917505 B983041 IX983041 ST983041 ACP983041 AML983041 AWH983041 BGD983041 BPZ983041 BZV983041 CJR983041 CTN983041 DDJ983041 DNF983041 DXB983041 EGX983041 EQT983041 FAP983041 FKL983041 FUH983041 GED983041 GNZ983041 GXV983041 HHR983041 HRN983041 IBJ983041 ILF983041 IVB983041 JEX983041 JOT983041 JYP983041 KIL983041 KSH983041 LCD983041 LLZ983041 LVV983041 MFR983041 MPN983041 MZJ983041 NJF983041 NTB983041 OCX983041 OMT983041 OWP983041 PGL983041 PQH983041 QAD983041 QJZ983041 QTV983041 RDR983041 RNN983041 RXJ983041 SHF983041 SRB983041 TAX983041 TKT983041 TUP983041 UEL983041 UOH983041 UYD983041 VHZ983041 VRV983041 WBR983041 WLN983041 WVJ983041">
      <formula1>"Primer Trimestre,Segundo Trimestre,Tercer Trimestre,Cuarto Trimestre"</formula1>
    </dataValidation>
  </dataValidations>
  <pageMargins left="0.7" right="0.7" top="0.75" bottom="0.75" header="0.3" footer="0.3"/>
  <pageSetup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LimpiarDocumento">
                <anchor moveWithCells="1" sizeWithCells="1">
                  <from>
                    <xdr:col>10</xdr:col>
                    <xdr:colOff>38100</xdr:colOff>
                    <xdr:row>0</xdr:row>
                    <xdr:rowOff>123825</xdr:rowOff>
                  </from>
                  <to>
                    <xdr:col>12</xdr:col>
                    <xdr:colOff>47625</xdr:colOff>
                    <xdr:row>2</xdr:row>
                    <xdr:rowOff>161925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P44"/>
  <sheetViews>
    <sheetView showGridLines="0" view="pageBreakPreview" zoomScale="20" zoomScaleNormal="40" zoomScaleSheetLayoutView="20" workbookViewId="0"/>
  </sheetViews>
  <sheetFormatPr baseColWidth="10" defaultColWidth="11.42578125" defaultRowHeight="15" x14ac:dyDescent="0.25"/>
  <cols>
    <col min="1" max="1" width="36.85546875" style="10" customWidth="1"/>
    <col min="2" max="2" width="25.7109375" style="10" customWidth="1"/>
    <col min="3" max="3" width="27.5703125" style="10" customWidth="1"/>
    <col min="4" max="5" width="20.7109375" style="10" customWidth="1"/>
    <col min="6" max="6" width="50.28515625" style="10" customWidth="1"/>
    <col min="7" max="8" width="15.7109375" style="10" customWidth="1"/>
    <col min="9" max="9" width="17.140625" style="10" customWidth="1"/>
    <col min="10" max="11" width="15.7109375" style="10" customWidth="1"/>
    <col min="12" max="12" width="16.28515625" style="10" customWidth="1"/>
    <col min="13" max="13" width="22.28515625" style="10" customWidth="1"/>
    <col min="14" max="14" width="19.85546875" style="10" customWidth="1"/>
    <col min="15" max="15" width="29.5703125" style="10" customWidth="1"/>
    <col min="16" max="16" width="31.28515625" style="10" customWidth="1"/>
    <col min="17" max="16384" width="11.42578125" style="10"/>
  </cols>
  <sheetData>
    <row r="1" spans="1:16" ht="99.95" customHeight="1" x14ac:dyDescent="0.25"/>
    <row r="2" spans="1:16" ht="44.1" customHeight="1" x14ac:dyDescent="0.25">
      <c r="A2" s="9"/>
      <c r="B2" s="9"/>
      <c r="C2" s="9"/>
      <c r="D2" s="9"/>
      <c r="E2" s="9"/>
      <c r="F2" s="9"/>
      <c r="G2" s="9"/>
      <c r="H2" s="9"/>
      <c r="I2" s="9"/>
      <c r="J2" s="9"/>
      <c r="K2" s="9"/>
      <c r="L2" s="9"/>
      <c r="M2" s="9"/>
      <c r="N2" s="9"/>
      <c r="O2" s="9"/>
      <c r="P2" s="9"/>
    </row>
    <row r="3" spans="1:16" ht="44.1" customHeight="1" x14ac:dyDescent="0.25">
      <c r="A3" s="9"/>
      <c r="B3" s="9"/>
      <c r="C3" s="9"/>
      <c r="D3" s="9"/>
      <c r="E3" s="9"/>
      <c r="F3" s="9"/>
      <c r="G3" s="9"/>
      <c r="H3" s="9"/>
      <c r="I3" s="9"/>
      <c r="J3" s="9"/>
      <c r="K3" s="9"/>
      <c r="L3" s="9"/>
      <c r="M3" s="9"/>
      <c r="N3" s="9"/>
      <c r="O3" s="9"/>
      <c r="P3" s="9"/>
    </row>
    <row r="4" spans="1:16" ht="44.1" customHeight="1" x14ac:dyDescent="0.25">
      <c r="A4" s="9"/>
      <c r="B4" s="9"/>
      <c r="C4" s="9"/>
      <c r="D4" s="9"/>
      <c r="E4" s="9"/>
      <c r="F4" s="9"/>
      <c r="G4" s="9"/>
      <c r="H4" s="9"/>
      <c r="I4" s="9"/>
      <c r="J4" s="9"/>
      <c r="K4" s="9"/>
      <c r="L4" s="9"/>
      <c r="M4" s="9"/>
      <c r="N4" s="9"/>
      <c r="O4" s="9"/>
      <c r="P4" s="9"/>
    </row>
    <row r="5" spans="1:16" ht="44.1" customHeight="1" thickBot="1" x14ac:dyDescent="0.3">
      <c r="A5" s="9"/>
      <c r="B5" s="9"/>
      <c r="C5" s="9"/>
      <c r="D5" s="9"/>
      <c r="E5" s="9"/>
      <c r="F5" s="9"/>
      <c r="G5" s="9"/>
      <c r="H5" s="9"/>
      <c r="I5" s="9"/>
      <c r="J5" s="9"/>
      <c r="K5" s="9"/>
      <c r="L5" s="9"/>
      <c r="M5" s="9"/>
      <c r="N5" s="9"/>
      <c r="O5" s="9"/>
      <c r="P5" s="9"/>
    </row>
    <row r="6" spans="1:16" s="11" customFormat="1" ht="44.1" customHeight="1" thickBot="1" x14ac:dyDescent="0.3">
      <c r="A6" s="237" t="s">
        <v>18</v>
      </c>
      <c r="B6" s="238"/>
      <c r="C6" s="238"/>
      <c r="D6" s="238"/>
      <c r="E6" s="238"/>
      <c r="F6" s="238"/>
      <c r="G6" s="238"/>
      <c r="H6" s="238"/>
      <c r="I6" s="238"/>
      <c r="J6" s="238"/>
      <c r="K6" s="238"/>
      <c r="L6" s="238"/>
      <c r="M6" s="238"/>
      <c r="N6" s="238"/>
      <c r="O6" s="238"/>
      <c r="P6" s="239"/>
    </row>
    <row r="7" spans="1:16" s="11" customFormat="1" ht="99.95" customHeight="1" thickBot="1" x14ac:dyDescent="0.3">
      <c r="A7" s="234" t="s">
        <v>85</v>
      </c>
      <c r="B7" s="235"/>
      <c r="C7" s="235"/>
      <c r="D7" s="235"/>
      <c r="E7" s="235"/>
      <c r="F7" s="235"/>
      <c r="G7" s="235"/>
      <c r="H7" s="235"/>
      <c r="I7" s="235"/>
      <c r="J7" s="235"/>
      <c r="K7" s="235"/>
      <c r="L7" s="235"/>
      <c r="M7" s="235"/>
      <c r="N7" s="235"/>
      <c r="O7" s="235"/>
      <c r="P7" s="236"/>
    </row>
    <row r="8" spans="1:16" ht="27" thickBot="1" x14ac:dyDescent="0.3">
      <c r="A8" s="241" t="str">
        <f>+IF(Presentación!B1="","-","Informe de Ejecución del "&amp;Presentación!B1&amp;" del POA 2021 del INESPRE")</f>
        <v>Informe de Ejecución del Cuarto Trimestre del POA 2021 del INESPRE</v>
      </c>
      <c r="B8" s="241"/>
      <c r="C8" s="241"/>
      <c r="D8" s="241"/>
      <c r="E8" s="241"/>
      <c r="F8" s="241"/>
      <c r="G8" s="241"/>
      <c r="H8" s="241"/>
      <c r="I8" s="241"/>
      <c r="J8" s="241"/>
      <c r="K8" s="241"/>
      <c r="L8" s="241"/>
      <c r="M8" s="241"/>
      <c r="N8" s="241"/>
      <c r="O8" s="241"/>
      <c r="P8" s="242"/>
    </row>
    <row r="9" spans="1:16" s="12" customFormat="1" ht="23.25" customHeight="1" x14ac:dyDescent="0.25">
      <c r="A9" s="243" t="s">
        <v>95</v>
      </c>
      <c r="B9" s="244"/>
      <c r="C9" s="244"/>
      <c r="D9" s="244"/>
      <c r="E9" s="244"/>
      <c r="F9" s="244"/>
      <c r="G9" s="244"/>
      <c r="H9" s="244"/>
      <c r="I9" s="244"/>
      <c r="J9" s="244"/>
      <c r="K9" s="244"/>
      <c r="L9" s="244"/>
      <c r="M9" s="244"/>
      <c r="N9" s="244"/>
      <c r="O9" s="244"/>
      <c r="P9" s="245"/>
    </row>
    <row r="10" spans="1:16" s="12" customFormat="1" ht="20.100000000000001" customHeight="1" x14ac:dyDescent="0.25">
      <c r="A10" s="246" t="s">
        <v>19</v>
      </c>
      <c r="B10" s="230"/>
      <c r="C10" s="230"/>
      <c r="D10" s="230"/>
      <c r="E10" s="230"/>
      <c r="F10" s="230"/>
      <c r="G10" s="230"/>
      <c r="H10" s="230"/>
      <c r="I10" s="230"/>
      <c r="J10" s="230"/>
      <c r="K10" s="230"/>
      <c r="L10" s="230"/>
      <c r="M10" s="230"/>
      <c r="N10" s="230"/>
      <c r="O10" s="230"/>
      <c r="P10" s="231"/>
    </row>
    <row r="11" spans="1:16" s="12" customFormat="1" ht="20.100000000000001" customHeight="1" x14ac:dyDescent="0.25">
      <c r="A11" s="247"/>
      <c r="B11" s="248"/>
      <c r="C11" s="248"/>
      <c r="D11" s="248"/>
      <c r="E11" s="248"/>
      <c r="F11" s="248"/>
      <c r="G11" s="248"/>
      <c r="H11" s="248"/>
      <c r="I11" s="248"/>
      <c r="J11" s="248"/>
      <c r="K11" s="248"/>
      <c r="L11" s="248"/>
      <c r="M11" s="248"/>
      <c r="N11" s="248"/>
      <c r="O11" s="248"/>
      <c r="P11" s="249"/>
    </row>
    <row r="12" spans="1:16" s="12" customFormat="1" ht="14.45" customHeight="1" x14ac:dyDescent="0.25">
      <c r="A12" s="230" t="s">
        <v>93</v>
      </c>
      <c r="B12" s="230"/>
      <c r="C12" s="230"/>
      <c r="D12" s="230"/>
      <c r="E12" s="230"/>
      <c r="F12" s="230"/>
      <c r="G12" s="230"/>
      <c r="H12" s="230"/>
      <c r="I12" s="230"/>
      <c r="J12" s="230"/>
      <c r="K12" s="230"/>
      <c r="L12" s="230"/>
      <c r="M12" s="230"/>
      <c r="N12" s="230"/>
      <c r="O12" s="230"/>
      <c r="P12" s="231"/>
    </row>
    <row r="13" spans="1:16" s="12" customFormat="1" ht="15" customHeight="1" thickBot="1" x14ac:dyDescent="0.3">
      <c r="A13" s="232"/>
      <c r="B13" s="232"/>
      <c r="C13" s="232"/>
      <c r="D13" s="232"/>
      <c r="E13" s="232"/>
      <c r="F13" s="232"/>
      <c r="G13" s="232"/>
      <c r="H13" s="232"/>
      <c r="I13" s="232"/>
      <c r="J13" s="232"/>
      <c r="K13" s="232"/>
      <c r="L13" s="232"/>
      <c r="M13" s="232"/>
      <c r="N13" s="232"/>
      <c r="O13" s="232"/>
      <c r="P13" s="233"/>
    </row>
    <row r="14" spans="1:16" ht="47.25" customHeight="1" thickBot="1" x14ac:dyDescent="0.3">
      <c r="A14" s="226" t="s">
        <v>20</v>
      </c>
      <c r="B14" s="226" t="s">
        <v>21</v>
      </c>
      <c r="C14" s="226"/>
      <c r="D14" s="226"/>
      <c r="E14" s="226"/>
      <c r="F14" s="226" t="s">
        <v>22</v>
      </c>
      <c r="G14" s="227" t="str">
        <f>+IF(Presentación!B1="","-","Ejecución del "&amp;Presentación!B1)</f>
        <v>Ejecución del Cuarto Trimestre</v>
      </c>
      <c r="H14" s="228"/>
      <c r="I14" s="228"/>
      <c r="J14" s="228"/>
      <c r="K14" s="228"/>
      <c r="L14" s="229"/>
      <c r="M14" s="226" t="s">
        <v>23</v>
      </c>
      <c r="N14" s="226" t="s">
        <v>24</v>
      </c>
      <c r="O14" s="226" t="s">
        <v>25</v>
      </c>
      <c r="P14" s="226" t="s">
        <v>26</v>
      </c>
    </row>
    <row r="15" spans="1:16" s="12" customFormat="1" ht="63" customHeight="1" thickBot="1" x14ac:dyDescent="0.3">
      <c r="A15" s="226"/>
      <c r="B15" s="17" t="s">
        <v>27</v>
      </c>
      <c r="C15" s="17" t="s">
        <v>28</v>
      </c>
      <c r="D15" s="17" t="s">
        <v>29</v>
      </c>
      <c r="E15" s="17" t="s">
        <v>30</v>
      </c>
      <c r="F15" s="226"/>
      <c r="G15" s="18" t="str">
        <f>+IF(Presentación!B1="","-",IF(Presentación!B1="Primer Trimestre","Enero",IF(Presentación!B1="Segundo Trimestre","Abril",IF(Presentación!B1="Tercer Trimestre","Julio",IF(Presentación!B1="Cuarto Trimestre","Octubre")))))</f>
        <v>Octubre</v>
      </c>
      <c r="H15" s="18" t="str">
        <f>+IF(Presentación!B1="","-",IF(Presentación!B1="Primer Trimestre","Febrero",IF(Presentación!B1="Segundo Trimestre","Mayo",IF(Presentación!B1="Tercer Trimestre","Agosto",IF(Presentación!B1="Cuarto Trimestre","Noviembre")))))</f>
        <v>Noviembre</v>
      </c>
      <c r="I15" s="18" t="str">
        <f>+IF(Presentación!B1="","-",IF(Presentación!B1="Primer Trimestre","Marzo",IF(Presentación!B1="Segundo Trimestre","Junio",IF(Presentación!B1="Tercer Trimestre","Septiembre",IF(Presentación!B1="Cuarto Trimestre","Diciembre")))))</f>
        <v>Diciembre</v>
      </c>
      <c r="J15" s="18" t="s">
        <v>31</v>
      </c>
      <c r="K15" s="18" t="s">
        <v>32</v>
      </c>
      <c r="L15" s="18" t="s">
        <v>33</v>
      </c>
      <c r="M15" s="226"/>
      <c r="N15" s="226"/>
      <c r="O15" s="226"/>
      <c r="P15" s="226"/>
    </row>
    <row r="16" spans="1:16" ht="99.95" customHeight="1" thickBot="1" x14ac:dyDescent="0.3">
      <c r="A16" s="283" t="s">
        <v>463</v>
      </c>
      <c r="B16" s="168" t="s">
        <v>464</v>
      </c>
      <c r="C16" s="26" t="s">
        <v>465</v>
      </c>
      <c r="D16" s="20">
        <v>12</v>
      </c>
      <c r="E16" s="23" t="s">
        <v>37</v>
      </c>
      <c r="F16" s="60" t="s">
        <v>466</v>
      </c>
      <c r="G16" s="155">
        <v>0</v>
      </c>
      <c r="H16" s="155">
        <v>0</v>
      </c>
      <c r="I16" s="156">
        <v>2</v>
      </c>
      <c r="J16" s="156">
        <f>+SUM(G16:I16)</f>
        <v>2</v>
      </c>
      <c r="K16" s="13">
        <f>+IFERROR(J16/D16,"-")</f>
        <v>0.16666666666666666</v>
      </c>
      <c r="L16" s="13">
        <f>+K16+0%</f>
        <v>0.16666666666666666</v>
      </c>
      <c r="M16" s="26" t="s">
        <v>515</v>
      </c>
      <c r="N16" s="64" t="s">
        <v>516</v>
      </c>
      <c r="O16" s="60" t="s">
        <v>517</v>
      </c>
      <c r="P16" s="26"/>
    </row>
    <row r="17" spans="1:16" ht="99.95" customHeight="1" thickBot="1" x14ac:dyDescent="0.3">
      <c r="A17" s="283"/>
      <c r="B17" s="168" t="s">
        <v>467</v>
      </c>
      <c r="C17" s="26" t="s">
        <v>465</v>
      </c>
      <c r="D17" s="22">
        <v>12</v>
      </c>
      <c r="E17" s="23" t="s">
        <v>37</v>
      </c>
      <c r="F17" s="60" t="s">
        <v>466</v>
      </c>
      <c r="G17" s="155">
        <v>0</v>
      </c>
      <c r="H17" s="155">
        <v>0</v>
      </c>
      <c r="I17" s="156">
        <v>2</v>
      </c>
      <c r="J17" s="156">
        <f t="shared" ref="J17:J32" si="0">+SUM(G17:I17)</f>
        <v>2</v>
      </c>
      <c r="K17" s="13">
        <f t="shared" ref="K17:K32" si="1">+IFERROR(J17/D17,"-")</f>
        <v>0.16666666666666666</v>
      </c>
      <c r="L17" s="13">
        <f>+K17+0%</f>
        <v>0.16666666666666666</v>
      </c>
      <c r="M17" s="26" t="s">
        <v>515</v>
      </c>
      <c r="N17" s="64" t="s">
        <v>516</v>
      </c>
      <c r="O17" s="60" t="s">
        <v>517</v>
      </c>
      <c r="P17" s="26"/>
    </row>
    <row r="18" spans="1:16" ht="176.25" customHeight="1" thickBot="1" x14ac:dyDescent="0.3">
      <c r="A18" s="26" t="s">
        <v>468</v>
      </c>
      <c r="B18" s="26" t="s">
        <v>469</v>
      </c>
      <c r="C18" s="26" t="s">
        <v>470</v>
      </c>
      <c r="D18" s="24">
        <v>4764</v>
      </c>
      <c r="E18" s="23" t="s">
        <v>37</v>
      </c>
      <c r="F18" s="60" t="s">
        <v>471</v>
      </c>
      <c r="G18" s="155">
        <v>455</v>
      </c>
      <c r="H18" s="155">
        <v>619</v>
      </c>
      <c r="I18" s="156">
        <v>510</v>
      </c>
      <c r="J18" s="156">
        <f t="shared" si="0"/>
        <v>1584</v>
      </c>
      <c r="K18" s="13">
        <f t="shared" si="1"/>
        <v>0.33249370277078083</v>
      </c>
      <c r="L18" s="13">
        <f>+K18+108.627204030227%</f>
        <v>1.4187657430730509</v>
      </c>
      <c r="M18" s="26" t="s">
        <v>518</v>
      </c>
      <c r="N18" s="64" t="s">
        <v>516</v>
      </c>
      <c r="O18" s="60" t="s">
        <v>519</v>
      </c>
      <c r="P18" s="26"/>
    </row>
    <row r="19" spans="1:16" ht="99.95" customHeight="1" thickBot="1" x14ac:dyDescent="0.3">
      <c r="A19" s="284" t="s">
        <v>472</v>
      </c>
      <c r="B19" s="26" t="s">
        <v>473</v>
      </c>
      <c r="C19" s="26" t="s">
        <v>474</v>
      </c>
      <c r="D19" s="25">
        <v>24</v>
      </c>
      <c r="E19" s="23" t="s">
        <v>37</v>
      </c>
      <c r="F19" s="60" t="s">
        <v>475</v>
      </c>
      <c r="G19" s="155">
        <v>0</v>
      </c>
      <c r="H19" s="155">
        <v>1</v>
      </c>
      <c r="I19" s="156">
        <v>1</v>
      </c>
      <c r="J19" s="156">
        <f t="shared" si="0"/>
        <v>2</v>
      </c>
      <c r="K19" s="13">
        <f t="shared" si="1"/>
        <v>8.3333333333333329E-2</v>
      </c>
      <c r="L19" s="13">
        <f>+K19+41.6666666666667%</f>
        <v>0.50000000000000033</v>
      </c>
      <c r="M19" s="26" t="s">
        <v>520</v>
      </c>
      <c r="N19" s="64" t="s">
        <v>429</v>
      </c>
      <c r="O19" s="60" t="s">
        <v>521</v>
      </c>
      <c r="P19" s="26"/>
    </row>
    <row r="20" spans="1:16" ht="99.95" customHeight="1" thickBot="1" x14ac:dyDescent="0.3">
      <c r="A20" s="289"/>
      <c r="B20" s="26" t="s">
        <v>476</v>
      </c>
      <c r="C20" s="26" t="s">
        <v>477</v>
      </c>
      <c r="D20" s="24">
        <v>1</v>
      </c>
      <c r="E20" s="23" t="s">
        <v>37</v>
      </c>
      <c r="F20" s="60" t="s">
        <v>478</v>
      </c>
      <c r="G20" s="155">
        <v>0</v>
      </c>
      <c r="H20" s="155">
        <v>0</v>
      </c>
      <c r="I20" s="156">
        <v>1</v>
      </c>
      <c r="J20" s="156">
        <f t="shared" si="0"/>
        <v>1</v>
      </c>
      <c r="K20" s="13">
        <f t="shared" si="1"/>
        <v>1</v>
      </c>
      <c r="L20" s="13">
        <f>+K20+0%</f>
        <v>1</v>
      </c>
      <c r="M20" s="26" t="s">
        <v>520</v>
      </c>
      <c r="N20" s="64" t="s">
        <v>516</v>
      </c>
      <c r="O20" s="60" t="s">
        <v>522</v>
      </c>
      <c r="P20" s="26"/>
    </row>
    <row r="21" spans="1:16" ht="99.95" customHeight="1" thickBot="1" x14ac:dyDescent="0.3">
      <c r="A21" s="289"/>
      <c r="B21" s="168" t="s">
        <v>479</v>
      </c>
      <c r="C21" s="26" t="s">
        <v>480</v>
      </c>
      <c r="D21" s="20">
        <v>600</v>
      </c>
      <c r="E21" s="23" t="s">
        <v>37</v>
      </c>
      <c r="F21" s="60" t="s">
        <v>481</v>
      </c>
      <c r="G21" s="155">
        <v>0</v>
      </c>
      <c r="H21" s="155">
        <v>0</v>
      </c>
      <c r="I21" s="156">
        <v>0</v>
      </c>
      <c r="J21" s="156">
        <f t="shared" si="0"/>
        <v>0</v>
      </c>
      <c r="K21" s="13">
        <f t="shared" si="1"/>
        <v>0</v>
      </c>
      <c r="L21" s="13">
        <f>+K21+0%</f>
        <v>0</v>
      </c>
      <c r="M21" s="26" t="s">
        <v>520</v>
      </c>
      <c r="N21" s="64" t="s">
        <v>424</v>
      </c>
      <c r="O21" s="60" t="s">
        <v>523</v>
      </c>
      <c r="P21" s="26"/>
    </row>
    <row r="22" spans="1:16" ht="99.95" customHeight="1" thickBot="1" x14ac:dyDescent="0.3">
      <c r="A22" s="289"/>
      <c r="B22" s="26" t="s">
        <v>482</v>
      </c>
      <c r="C22" s="26" t="s">
        <v>483</v>
      </c>
      <c r="D22" s="20">
        <v>1694</v>
      </c>
      <c r="E22" s="23" t="s">
        <v>37</v>
      </c>
      <c r="F22" s="60" t="s">
        <v>484</v>
      </c>
      <c r="G22" s="155">
        <v>196</v>
      </c>
      <c r="H22" s="155">
        <v>203</v>
      </c>
      <c r="I22" s="156">
        <v>297</v>
      </c>
      <c r="J22" s="156">
        <f t="shared" si="0"/>
        <v>696</v>
      </c>
      <c r="K22" s="13">
        <f t="shared" si="1"/>
        <v>0.41086186540731995</v>
      </c>
      <c r="L22" s="13">
        <f>+K22+128.099173553719%</f>
        <v>1.69185360094451</v>
      </c>
      <c r="M22" s="26" t="s">
        <v>520</v>
      </c>
      <c r="N22" s="64" t="s">
        <v>429</v>
      </c>
      <c r="O22" s="60" t="s">
        <v>524</v>
      </c>
      <c r="P22" s="26"/>
    </row>
    <row r="23" spans="1:16" ht="124.5" customHeight="1" thickBot="1" x14ac:dyDescent="0.3">
      <c r="A23" s="289"/>
      <c r="B23" s="26" t="s">
        <v>485</v>
      </c>
      <c r="C23" s="26" t="s">
        <v>486</v>
      </c>
      <c r="D23" s="22">
        <v>8730</v>
      </c>
      <c r="E23" s="23" t="s">
        <v>37</v>
      </c>
      <c r="F23" s="60" t="s">
        <v>487</v>
      </c>
      <c r="G23" s="155">
        <v>532</v>
      </c>
      <c r="H23" s="155">
        <v>510</v>
      </c>
      <c r="I23" s="156">
        <v>365</v>
      </c>
      <c r="J23" s="156">
        <f t="shared" si="0"/>
        <v>1407</v>
      </c>
      <c r="K23" s="13">
        <f t="shared" si="1"/>
        <v>0.1611683848797251</v>
      </c>
      <c r="L23" s="13">
        <f>+K23+52.4513172966782%</f>
        <v>0.68568155784650708</v>
      </c>
      <c r="M23" s="26" t="s">
        <v>520</v>
      </c>
      <c r="N23" s="64" t="s">
        <v>424</v>
      </c>
      <c r="O23" s="60" t="s">
        <v>525</v>
      </c>
      <c r="P23" s="26"/>
    </row>
    <row r="24" spans="1:16" ht="99.95" customHeight="1" thickBot="1" x14ac:dyDescent="0.3">
      <c r="A24" s="285"/>
      <c r="B24" s="26" t="s">
        <v>488</v>
      </c>
      <c r="C24" s="26" t="s">
        <v>489</v>
      </c>
      <c r="D24" s="24">
        <v>4</v>
      </c>
      <c r="E24" s="23" t="s">
        <v>37</v>
      </c>
      <c r="F24" s="60" t="s">
        <v>490</v>
      </c>
      <c r="G24" s="155">
        <v>1</v>
      </c>
      <c r="H24" s="155">
        <v>0</v>
      </c>
      <c r="I24" s="156">
        <v>0</v>
      </c>
      <c r="J24" s="156">
        <f t="shared" si="0"/>
        <v>1</v>
      </c>
      <c r="K24" s="13">
        <f t="shared" si="1"/>
        <v>0.25</v>
      </c>
      <c r="L24" s="13">
        <f>+K24+50%</f>
        <v>0.75</v>
      </c>
      <c r="M24" s="26" t="s">
        <v>520</v>
      </c>
      <c r="N24" s="64" t="s">
        <v>526</v>
      </c>
      <c r="O24" s="60" t="s">
        <v>527</v>
      </c>
      <c r="P24" s="26"/>
    </row>
    <row r="25" spans="1:16" ht="99.95" customHeight="1" thickBot="1" x14ac:dyDescent="0.3">
      <c r="A25" s="284" t="s">
        <v>472</v>
      </c>
      <c r="B25" s="26" t="s">
        <v>491</v>
      </c>
      <c r="C25" s="26" t="s">
        <v>492</v>
      </c>
      <c r="D25" s="24">
        <v>37</v>
      </c>
      <c r="E25" s="23" t="s">
        <v>37</v>
      </c>
      <c r="F25" s="60" t="s">
        <v>493</v>
      </c>
      <c r="G25" s="155">
        <v>4</v>
      </c>
      <c r="H25" s="155">
        <v>4</v>
      </c>
      <c r="I25" s="156">
        <v>0</v>
      </c>
      <c r="J25" s="156">
        <f t="shared" si="0"/>
        <v>8</v>
      </c>
      <c r="K25" s="13">
        <f t="shared" si="1"/>
        <v>0.21621621621621623</v>
      </c>
      <c r="L25" s="13">
        <f>+K25+83.7837837837837%</f>
        <v>1.0540540540540533</v>
      </c>
      <c r="M25" s="26" t="s">
        <v>520</v>
      </c>
      <c r="N25" s="64" t="s">
        <v>528</v>
      </c>
      <c r="O25" s="60" t="s">
        <v>529</v>
      </c>
      <c r="P25" s="26"/>
    </row>
    <row r="26" spans="1:16" ht="99.95" customHeight="1" thickBot="1" x14ac:dyDescent="0.3">
      <c r="A26" s="289"/>
      <c r="B26" s="26" t="s">
        <v>494</v>
      </c>
      <c r="C26" s="26" t="s">
        <v>495</v>
      </c>
      <c r="D26" s="24">
        <v>12</v>
      </c>
      <c r="E26" s="23" t="s">
        <v>37</v>
      </c>
      <c r="F26" s="60" t="s">
        <v>496</v>
      </c>
      <c r="G26" s="155">
        <v>1</v>
      </c>
      <c r="H26" s="155">
        <v>1</v>
      </c>
      <c r="I26" s="156">
        <v>1</v>
      </c>
      <c r="J26" s="156">
        <f t="shared" si="0"/>
        <v>3</v>
      </c>
      <c r="K26" s="13">
        <f t="shared" si="1"/>
        <v>0.25</v>
      </c>
      <c r="L26" s="13">
        <f>+K26+75%</f>
        <v>1</v>
      </c>
      <c r="M26" s="26" t="s">
        <v>520</v>
      </c>
      <c r="N26" s="64" t="s">
        <v>429</v>
      </c>
      <c r="O26" s="60" t="s">
        <v>530</v>
      </c>
      <c r="P26" s="26"/>
    </row>
    <row r="27" spans="1:16" ht="99.95" customHeight="1" thickBot="1" x14ac:dyDescent="0.3">
      <c r="A27" s="289"/>
      <c r="B27" s="26" t="s">
        <v>497</v>
      </c>
      <c r="C27" s="26" t="s">
        <v>498</v>
      </c>
      <c r="D27" s="24">
        <v>13</v>
      </c>
      <c r="E27" s="23" t="s">
        <v>37</v>
      </c>
      <c r="F27" s="60" t="s">
        <v>499</v>
      </c>
      <c r="G27" s="155">
        <v>1</v>
      </c>
      <c r="H27" s="155">
        <v>1</v>
      </c>
      <c r="I27" s="156">
        <v>2</v>
      </c>
      <c r="J27" s="156">
        <f t="shared" si="0"/>
        <v>4</v>
      </c>
      <c r="K27" s="13">
        <f t="shared" si="1"/>
        <v>0.30769230769230771</v>
      </c>
      <c r="L27" s="13">
        <f>+K27+69.2307692307693%</f>
        <v>1.0000000000000007</v>
      </c>
      <c r="M27" s="26" t="s">
        <v>520</v>
      </c>
      <c r="N27" s="64" t="s">
        <v>429</v>
      </c>
      <c r="O27" s="60" t="s">
        <v>531</v>
      </c>
      <c r="P27" s="26"/>
    </row>
    <row r="28" spans="1:16" ht="99.95" customHeight="1" thickBot="1" x14ac:dyDescent="0.3">
      <c r="A28" s="289"/>
      <c r="B28" s="26" t="s">
        <v>500</v>
      </c>
      <c r="C28" s="26" t="s">
        <v>501</v>
      </c>
      <c r="D28" s="24">
        <v>700</v>
      </c>
      <c r="E28" s="23" t="s">
        <v>37</v>
      </c>
      <c r="F28" s="60" t="s">
        <v>502</v>
      </c>
      <c r="G28" s="155">
        <v>98</v>
      </c>
      <c r="H28" s="155">
        <v>150</v>
      </c>
      <c r="I28" s="156">
        <v>104</v>
      </c>
      <c r="J28" s="156">
        <f t="shared" si="0"/>
        <v>352</v>
      </c>
      <c r="K28" s="13">
        <f t="shared" si="1"/>
        <v>0.50285714285714289</v>
      </c>
      <c r="L28" s="13">
        <f>+K28+114.142857142857%</f>
        <v>1.6442857142857128</v>
      </c>
      <c r="M28" s="26" t="s">
        <v>520</v>
      </c>
      <c r="N28" s="64" t="s">
        <v>429</v>
      </c>
      <c r="O28" s="60" t="s">
        <v>532</v>
      </c>
      <c r="P28" s="26"/>
    </row>
    <row r="29" spans="1:16" ht="99.95" customHeight="1" thickBot="1" x14ac:dyDescent="0.3">
      <c r="A29" s="289"/>
      <c r="B29" s="26" t="s">
        <v>503</v>
      </c>
      <c r="C29" s="26" t="s">
        <v>504</v>
      </c>
      <c r="D29" s="25">
        <v>4000</v>
      </c>
      <c r="E29" s="23" t="s">
        <v>37</v>
      </c>
      <c r="F29" s="60" t="s">
        <v>505</v>
      </c>
      <c r="G29" s="155">
        <v>493</v>
      </c>
      <c r="H29" s="155">
        <v>559</v>
      </c>
      <c r="I29" s="156">
        <v>534</v>
      </c>
      <c r="J29" s="156">
        <f t="shared" si="0"/>
        <v>1586</v>
      </c>
      <c r="K29" s="13">
        <f t="shared" si="1"/>
        <v>0.39650000000000002</v>
      </c>
      <c r="L29" s="13">
        <f>+K29+89.75%</f>
        <v>1.294</v>
      </c>
      <c r="M29" s="26" t="s">
        <v>520</v>
      </c>
      <c r="N29" s="64" t="s">
        <v>429</v>
      </c>
      <c r="O29" s="60" t="s">
        <v>524</v>
      </c>
      <c r="P29" s="26"/>
    </row>
    <row r="30" spans="1:16" ht="99.95" customHeight="1" thickBot="1" x14ac:dyDescent="0.3">
      <c r="A30" s="289"/>
      <c r="B30" s="26" t="s">
        <v>506</v>
      </c>
      <c r="C30" s="26" t="s">
        <v>507</v>
      </c>
      <c r="D30" s="25">
        <v>13</v>
      </c>
      <c r="E30" s="23" t="s">
        <v>37</v>
      </c>
      <c r="F30" s="60" t="s">
        <v>508</v>
      </c>
      <c r="G30" s="155">
        <v>1</v>
      </c>
      <c r="H30" s="155">
        <v>1</v>
      </c>
      <c r="I30" s="156">
        <v>2</v>
      </c>
      <c r="J30" s="156">
        <f t="shared" si="0"/>
        <v>4</v>
      </c>
      <c r="K30" s="13">
        <f t="shared" si="1"/>
        <v>0.30769230769230771</v>
      </c>
      <c r="L30" s="13">
        <f>+K30+69.2307692307693%</f>
        <v>1.0000000000000007</v>
      </c>
      <c r="M30" s="26" t="s">
        <v>520</v>
      </c>
      <c r="N30" s="64" t="s">
        <v>533</v>
      </c>
      <c r="O30" s="60" t="s">
        <v>524</v>
      </c>
      <c r="P30" s="26"/>
    </row>
    <row r="31" spans="1:16" ht="99.95" customHeight="1" thickBot="1" x14ac:dyDescent="0.3">
      <c r="A31" s="289"/>
      <c r="B31" s="26" t="s">
        <v>509</v>
      </c>
      <c r="C31" s="26" t="s">
        <v>510</v>
      </c>
      <c r="D31" s="25">
        <v>45</v>
      </c>
      <c r="E31" s="23" t="s">
        <v>37</v>
      </c>
      <c r="F31" s="60" t="s">
        <v>511</v>
      </c>
      <c r="G31" s="155">
        <v>5</v>
      </c>
      <c r="H31" s="155">
        <v>2</v>
      </c>
      <c r="I31" s="156">
        <v>1</v>
      </c>
      <c r="J31" s="156">
        <f t="shared" si="0"/>
        <v>8</v>
      </c>
      <c r="K31" s="13">
        <f t="shared" si="1"/>
        <v>0.17777777777777778</v>
      </c>
      <c r="L31" s="13">
        <f>+K31+53.3333333333334%</f>
        <v>0.7111111111111118</v>
      </c>
      <c r="M31" s="26" t="s">
        <v>520</v>
      </c>
      <c r="N31" s="64" t="s">
        <v>534</v>
      </c>
      <c r="O31" s="60" t="s">
        <v>535</v>
      </c>
      <c r="P31" s="26"/>
    </row>
    <row r="32" spans="1:16" ht="99.95" customHeight="1" thickBot="1" x14ac:dyDescent="0.3">
      <c r="A32" s="285"/>
      <c r="B32" s="168" t="s">
        <v>512</v>
      </c>
      <c r="C32" s="26" t="s">
        <v>513</v>
      </c>
      <c r="D32" s="25">
        <v>8</v>
      </c>
      <c r="E32" s="23" t="s">
        <v>37</v>
      </c>
      <c r="F32" s="60" t="s">
        <v>514</v>
      </c>
      <c r="G32" s="155">
        <v>0</v>
      </c>
      <c r="H32" s="155">
        <v>0</v>
      </c>
      <c r="I32" s="156">
        <v>0</v>
      </c>
      <c r="J32" s="156">
        <f t="shared" si="0"/>
        <v>0</v>
      </c>
      <c r="K32" s="13">
        <f t="shared" si="1"/>
        <v>0</v>
      </c>
      <c r="L32" s="13">
        <f>+K32+12.5%</f>
        <v>0.125</v>
      </c>
      <c r="M32" s="26" t="s">
        <v>520</v>
      </c>
      <c r="N32" s="64" t="s">
        <v>534</v>
      </c>
      <c r="O32" s="60" t="s">
        <v>536</v>
      </c>
      <c r="P32" s="26"/>
    </row>
    <row r="33" spans="1:15" x14ac:dyDescent="0.25">
      <c r="A33" s="14"/>
      <c r="B33" s="14"/>
      <c r="C33" s="14"/>
      <c r="D33" s="14"/>
      <c r="E33" s="14"/>
      <c r="F33" s="15"/>
      <c r="G33" s="14"/>
      <c r="H33" s="14"/>
      <c r="I33" s="14"/>
      <c r="J33" s="14"/>
      <c r="K33" s="14"/>
      <c r="L33" s="14"/>
      <c r="M33" s="15"/>
      <c r="N33" s="15"/>
      <c r="O33" s="15"/>
    </row>
    <row r="34" spans="1:15" x14ac:dyDescent="0.25">
      <c r="A34" s="14"/>
      <c r="B34" s="14"/>
      <c r="C34" s="14"/>
      <c r="D34" s="14"/>
      <c r="E34" s="14"/>
      <c r="F34" s="15"/>
      <c r="G34" s="14"/>
      <c r="H34" s="14"/>
      <c r="I34" s="14"/>
      <c r="J34" s="14"/>
      <c r="K34" s="14"/>
      <c r="L34" s="14"/>
      <c r="M34" s="15"/>
      <c r="N34" s="15"/>
      <c r="O34" s="15"/>
    </row>
    <row r="35" spans="1:15" x14ac:dyDescent="0.25">
      <c r="A35" s="14"/>
      <c r="B35" s="14"/>
      <c r="C35" s="14"/>
      <c r="D35" s="14"/>
      <c r="E35" s="14"/>
      <c r="F35" s="15"/>
      <c r="G35" s="14"/>
      <c r="H35" s="14"/>
      <c r="I35" s="14"/>
      <c r="J35" s="14"/>
      <c r="K35" s="14"/>
      <c r="L35" s="14"/>
      <c r="M35" s="15"/>
      <c r="N35" s="15"/>
      <c r="O35" s="15"/>
    </row>
    <row r="36" spans="1:15" x14ac:dyDescent="0.25">
      <c r="A36" s="14"/>
      <c r="B36" s="14"/>
      <c r="C36" s="14"/>
      <c r="D36" s="14"/>
      <c r="E36" s="14"/>
      <c r="F36" s="15"/>
      <c r="G36" s="14"/>
      <c r="H36" s="14"/>
      <c r="I36" s="14"/>
      <c r="J36" s="14"/>
      <c r="K36" s="14"/>
      <c r="L36" s="14"/>
      <c r="M36" s="15"/>
      <c r="N36" s="15"/>
      <c r="O36" s="15"/>
    </row>
    <row r="37" spans="1:15" x14ac:dyDescent="0.25">
      <c r="A37" s="15"/>
      <c r="B37" s="15"/>
      <c r="C37" s="15"/>
      <c r="D37" s="15"/>
      <c r="E37" s="15"/>
      <c r="F37" s="15"/>
      <c r="G37" s="15"/>
      <c r="H37" s="15"/>
      <c r="I37" s="15"/>
      <c r="J37" s="15"/>
      <c r="K37" s="15"/>
      <c r="L37" s="15"/>
      <c r="M37" s="15"/>
      <c r="N37" s="15"/>
      <c r="O37" s="15"/>
    </row>
    <row r="38" spans="1:15" x14ac:dyDescent="0.25">
      <c r="A38" s="15"/>
      <c r="B38" s="15"/>
      <c r="C38" s="15"/>
      <c r="D38" s="15"/>
      <c r="E38" s="15"/>
      <c r="F38" s="15"/>
      <c r="G38" s="15"/>
      <c r="H38" s="15"/>
      <c r="I38" s="15"/>
      <c r="J38" s="15"/>
      <c r="K38" s="15"/>
      <c r="L38" s="15"/>
      <c r="M38" s="15"/>
      <c r="N38" s="15"/>
      <c r="O38" s="15"/>
    </row>
    <row r="39" spans="1:15" x14ac:dyDescent="0.25">
      <c r="A39" s="15"/>
      <c r="B39" s="15"/>
      <c r="C39" s="15"/>
      <c r="D39" s="15"/>
      <c r="E39" s="15"/>
      <c r="F39" s="15"/>
      <c r="G39" s="15"/>
      <c r="H39" s="15"/>
      <c r="I39" s="15"/>
      <c r="J39" s="15"/>
      <c r="K39" s="15"/>
      <c r="L39" s="15"/>
      <c r="M39" s="15"/>
      <c r="N39" s="15"/>
      <c r="O39" s="15"/>
    </row>
    <row r="40" spans="1:15" x14ac:dyDescent="0.25">
      <c r="A40" s="15"/>
      <c r="B40" s="15"/>
      <c r="C40" s="15"/>
      <c r="D40" s="15"/>
      <c r="E40" s="15"/>
      <c r="F40" s="15"/>
      <c r="G40" s="15"/>
      <c r="H40" s="15"/>
      <c r="I40" s="15"/>
      <c r="J40" s="15"/>
      <c r="K40" s="15"/>
      <c r="L40" s="15"/>
      <c r="M40" s="15"/>
      <c r="N40" s="15"/>
      <c r="O40" s="15"/>
    </row>
    <row r="41" spans="1:15" x14ac:dyDescent="0.25">
      <c r="A41" s="15"/>
      <c r="B41" s="15"/>
      <c r="C41" s="15"/>
      <c r="D41" s="15"/>
      <c r="E41" s="15"/>
      <c r="F41" s="15"/>
      <c r="G41" s="15"/>
      <c r="H41" s="15"/>
      <c r="I41" s="15"/>
      <c r="J41" s="15"/>
      <c r="K41" s="15"/>
      <c r="L41" s="15"/>
      <c r="M41" s="15"/>
      <c r="N41" s="15"/>
      <c r="O41" s="15"/>
    </row>
    <row r="42" spans="1:15" x14ac:dyDescent="0.25">
      <c r="A42" s="15"/>
      <c r="B42" s="15"/>
      <c r="C42" s="15"/>
      <c r="D42" s="15"/>
      <c r="E42" s="15"/>
      <c r="F42" s="15"/>
      <c r="G42" s="15"/>
      <c r="H42" s="15"/>
      <c r="I42" s="15"/>
      <c r="J42" s="15"/>
      <c r="K42" s="15"/>
      <c r="L42" s="15"/>
      <c r="M42" s="15"/>
      <c r="N42" s="15"/>
      <c r="O42" s="15"/>
    </row>
    <row r="43" spans="1:15" ht="15" customHeight="1" x14ac:dyDescent="0.25">
      <c r="A43" s="277"/>
      <c r="B43" s="277"/>
      <c r="C43" s="277"/>
      <c r="D43" s="277"/>
      <c r="E43" s="277"/>
      <c r="F43" s="277"/>
      <c r="G43" s="277"/>
      <c r="H43" s="277"/>
      <c r="I43" s="277"/>
      <c r="J43" s="277"/>
      <c r="K43" s="16"/>
      <c r="L43" s="16"/>
    </row>
    <row r="44" spans="1:15" x14ac:dyDescent="0.25">
      <c r="A44" s="277"/>
      <c r="B44" s="277"/>
      <c r="C44" s="277"/>
      <c r="D44" s="277"/>
      <c r="E44" s="277"/>
      <c r="F44" s="277"/>
      <c r="G44" s="277"/>
      <c r="H44" s="277"/>
      <c r="I44" s="277"/>
      <c r="J44" s="277"/>
      <c r="K44" s="16"/>
      <c r="L44" s="16"/>
    </row>
  </sheetData>
  <mergeCells count="18">
    <mergeCell ref="A12:P13"/>
    <mergeCell ref="A6:P6"/>
    <mergeCell ref="A7:P7"/>
    <mergeCell ref="A8:P8"/>
    <mergeCell ref="A9:P9"/>
    <mergeCell ref="A10:P11"/>
    <mergeCell ref="O14:O15"/>
    <mergeCell ref="P14:P15"/>
    <mergeCell ref="A43:J44"/>
    <mergeCell ref="A16:A17"/>
    <mergeCell ref="A14:A15"/>
    <mergeCell ref="B14:E14"/>
    <mergeCell ref="F14:F15"/>
    <mergeCell ref="G14:L14"/>
    <mergeCell ref="M14:M15"/>
    <mergeCell ref="N14:N15"/>
    <mergeCell ref="A19:A24"/>
    <mergeCell ref="A25:A32"/>
  </mergeCells>
  <printOptions horizontalCentered="1" verticalCentered="1"/>
  <pageMargins left="3.937007874015748E-2" right="3.937007874015748E-2" top="0.35433070866141736" bottom="0.39370078740157483" header="0.31496062992125984" footer="0.23622047244094491"/>
  <pageSetup scale="35" fitToHeight="0" orientation="landscape" r:id="rId1"/>
  <rowBreaks count="1" manualBreakCount="1">
    <brk id="24"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P45"/>
  <sheetViews>
    <sheetView showGridLines="0" zoomScale="60" zoomScaleNormal="60" zoomScaleSheetLayoutView="20" workbookViewId="0"/>
  </sheetViews>
  <sheetFormatPr baseColWidth="10" defaultColWidth="11.42578125" defaultRowHeight="15" x14ac:dyDescent="0.25"/>
  <cols>
    <col min="1" max="1" width="36.85546875" style="10" customWidth="1"/>
    <col min="2" max="2" width="25.7109375" style="10" customWidth="1"/>
    <col min="3" max="3" width="22.5703125" style="10" customWidth="1"/>
    <col min="4" max="5" width="20.7109375" style="10" customWidth="1"/>
    <col min="6" max="6" width="47.5703125" style="10" customWidth="1"/>
    <col min="7" max="8" width="15.7109375" style="10" customWidth="1"/>
    <col min="9" max="9" width="17.140625" style="10" customWidth="1"/>
    <col min="10" max="11" width="15.7109375" style="10" customWidth="1"/>
    <col min="12" max="12" width="16.28515625" style="10" customWidth="1"/>
    <col min="13" max="13" width="22.28515625" style="10" customWidth="1"/>
    <col min="14" max="14" width="29.42578125" style="10" customWidth="1"/>
    <col min="15" max="15" width="33" style="10" customWidth="1"/>
    <col min="16" max="16" width="31.28515625" style="10" customWidth="1"/>
    <col min="17" max="16384" width="11.42578125" style="10"/>
  </cols>
  <sheetData>
    <row r="1" spans="1:16" ht="99.95" customHeight="1" x14ac:dyDescent="0.25"/>
    <row r="2" spans="1:16" ht="44.1" customHeight="1" x14ac:dyDescent="0.25">
      <c r="A2" s="9"/>
      <c r="B2" s="9"/>
      <c r="C2" s="9"/>
      <c r="D2" s="9"/>
      <c r="E2" s="9"/>
      <c r="F2" s="9"/>
      <c r="G2" s="9"/>
      <c r="H2" s="9"/>
      <c r="I2" s="9"/>
      <c r="J2" s="9"/>
      <c r="K2" s="9"/>
      <c r="L2" s="9"/>
      <c r="M2" s="9"/>
      <c r="N2" s="9"/>
      <c r="O2" s="9"/>
      <c r="P2" s="9"/>
    </row>
    <row r="3" spans="1:16" ht="44.1" customHeight="1" x14ac:dyDescent="0.25">
      <c r="A3" s="9"/>
      <c r="B3" s="9"/>
      <c r="C3" s="9"/>
      <c r="D3" s="9"/>
      <c r="E3" s="9"/>
      <c r="F3" s="9"/>
      <c r="G3" s="9"/>
      <c r="H3" s="9"/>
      <c r="I3" s="9"/>
      <c r="J3" s="9"/>
      <c r="K3" s="9"/>
      <c r="L3" s="9"/>
      <c r="M3" s="9"/>
      <c r="N3" s="9"/>
      <c r="O3" s="9"/>
      <c r="P3" s="9"/>
    </row>
    <row r="4" spans="1:16" ht="44.1" customHeight="1" x14ac:dyDescent="0.25">
      <c r="A4" s="9"/>
      <c r="B4" s="9"/>
      <c r="C4" s="9"/>
      <c r="D4" s="9"/>
      <c r="E4" s="9"/>
      <c r="F4" s="9"/>
      <c r="G4" s="9"/>
      <c r="H4" s="9"/>
      <c r="I4" s="9"/>
      <c r="J4" s="9"/>
      <c r="K4" s="9"/>
      <c r="L4" s="9"/>
      <c r="M4" s="9"/>
      <c r="N4" s="9"/>
      <c r="O4" s="9"/>
      <c r="P4" s="9"/>
    </row>
    <row r="5" spans="1:16" ht="44.1" customHeight="1" thickBot="1" x14ac:dyDescent="0.3">
      <c r="A5" s="9"/>
      <c r="B5" s="9"/>
      <c r="C5" s="9"/>
      <c r="D5" s="9"/>
      <c r="E5" s="9"/>
      <c r="F5" s="9"/>
      <c r="G5" s="9"/>
      <c r="H5" s="9"/>
      <c r="I5" s="9"/>
      <c r="J5" s="9"/>
      <c r="K5" s="9"/>
      <c r="L5" s="9"/>
      <c r="M5" s="9"/>
      <c r="N5" s="9"/>
      <c r="O5" s="9"/>
      <c r="P5" s="9"/>
    </row>
    <row r="6" spans="1:16" s="11" customFormat="1" ht="44.1" customHeight="1" thickBot="1" x14ac:dyDescent="0.3">
      <c r="A6" s="237" t="s">
        <v>18</v>
      </c>
      <c r="B6" s="238"/>
      <c r="C6" s="238"/>
      <c r="D6" s="238"/>
      <c r="E6" s="238"/>
      <c r="F6" s="238"/>
      <c r="G6" s="238"/>
      <c r="H6" s="238"/>
      <c r="I6" s="238"/>
      <c r="J6" s="238"/>
      <c r="K6" s="238"/>
      <c r="L6" s="238"/>
      <c r="M6" s="238"/>
      <c r="N6" s="238"/>
      <c r="O6" s="238"/>
      <c r="P6" s="239"/>
    </row>
    <row r="7" spans="1:16" s="11" customFormat="1" ht="99.95" customHeight="1" thickBot="1" x14ac:dyDescent="0.3">
      <c r="A7" s="234" t="s">
        <v>85</v>
      </c>
      <c r="B7" s="235"/>
      <c r="C7" s="235"/>
      <c r="D7" s="235"/>
      <c r="E7" s="235"/>
      <c r="F7" s="235"/>
      <c r="G7" s="235"/>
      <c r="H7" s="235"/>
      <c r="I7" s="235"/>
      <c r="J7" s="235"/>
      <c r="K7" s="235"/>
      <c r="L7" s="235"/>
      <c r="M7" s="235"/>
      <c r="N7" s="235"/>
      <c r="O7" s="235"/>
      <c r="P7" s="236"/>
    </row>
    <row r="8" spans="1:16" ht="27" thickBot="1" x14ac:dyDescent="0.3">
      <c r="A8" s="241" t="str">
        <f>+IF(Presentación!B1="","-","Informe de Ejecución del "&amp;Presentación!B1&amp;" del POA 2021 del INESPRE")</f>
        <v>Informe de Ejecución del Cuarto Trimestre del POA 2021 del INESPRE</v>
      </c>
      <c r="B8" s="241"/>
      <c r="C8" s="241"/>
      <c r="D8" s="241"/>
      <c r="E8" s="241"/>
      <c r="F8" s="241"/>
      <c r="G8" s="241"/>
      <c r="H8" s="241"/>
      <c r="I8" s="241"/>
      <c r="J8" s="241"/>
      <c r="K8" s="241"/>
      <c r="L8" s="241"/>
      <c r="M8" s="241"/>
      <c r="N8" s="241"/>
      <c r="O8" s="241"/>
      <c r="P8" s="242"/>
    </row>
    <row r="9" spans="1:16" s="12" customFormat="1" ht="23.25" customHeight="1" x14ac:dyDescent="0.25">
      <c r="A9" s="243" t="s">
        <v>96</v>
      </c>
      <c r="B9" s="244"/>
      <c r="C9" s="244"/>
      <c r="D9" s="244"/>
      <c r="E9" s="244"/>
      <c r="F9" s="244"/>
      <c r="G9" s="244"/>
      <c r="H9" s="244"/>
      <c r="I9" s="244"/>
      <c r="J9" s="244"/>
      <c r="K9" s="244"/>
      <c r="L9" s="244"/>
      <c r="M9" s="244"/>
      <c r="N9" s="244"/>
      <c r="O9" s="244"/>
      <c r="P9" s="245"/>
    </row>
    <row r="10" spans="1:16" s="12" customFormat="1" ht="20.100000000000001" customHeight="1" x14ac:dyDescent="0.25">
      <c r="A10" s="246" t="s">
        <v>19</v>
      </c>
      <c r="B10" s="230"/>
      <c r="C10" s="230"/>
      <c r="D10" s="230"/>
      <c r="E10" s="230"/>
      <c r="F10" s="230"/>
      <c r="G10" s="230"/>
      <c r="H10" s="230"/>
      <c r="I10" s="230"/>
      <c r="J10" s="230"/>
      <c r="K10" s="230"/>
      <c r="L10" s="230"/>
      <c r="M10" s="230"/>
      <c r="N10" s="230"/>
      <c r="O10" s="230"/>
      <c r="P10" s="231"/>
    </row>
    <row r="11" spans="1:16" s="12" customFormat="1" ht="20.100000000000001" customHeight="1" x14ac:dyDescent="0.25">
      <c r="A11" s="247"/>
      <c r="B11" s="248"/>
      <c r="C11" s="248"/>
      <c r="D11" s="248"/>
      <c r="E11" s="248"/>
      <c r="F11" s="248"/>
      <c r="G11" s="248"/>
      <c r="H11" s="248"/>
      <c r="I11" s="248"/>
      <c r="J11" s="248"/>
      <c r="K11" s="248"/>
      <c r="L11" s="248"/>
      <c r="M11" s="248"/>
      <c r="N11" s="248"/>
      <c r="O11" s="248"/>
      <c r="P11" s="249"/>
    </row>
    <row r="12" spans="1:16" s="12" customFormat="1" ht="14.45" customHeight="1" x14ac:dyDescent="0.25">
      <c r="A12" s="230" t="s">
        <v>93</v>
      </c>
      <c r="B12" s="230"/>
      <c r="C12" s="230"/>
      <c r="D12" s="230"/>
      <c r="E12" s="230"/>
      <c r="F12" s="230"/>
      <c r="G12" s="230"/>
      <c r="H12" s="230"/>
      <c r="I12" s="230"/>
      <c r="J12" s="230"/>
      <c r="K12" s="230"/>
      <c r="L12" s="230"/>
      <c r="M12" s="230"/>
      <c r="N12" s="230"/>
      <c r="O12" s="230"/>
      <c r="P12" s="231"/>
    </row>
    <row r="13" spans="1:16" s="12" customFormat="1" ht="15" customHeight="1" thickBot="1" x14ac:dyDescent="0.3">
      <c r="A13" s="232"/>
      <c r="B13" s="232"/>
      <c r="C13" s="232"/>
      <c r="D13" s="232"/>
      <c r="E13" s="232"/>
      <c r="F13" s="232"/>
      <c r="G13" s="232"/>
      <c r="H13" s="232"/>
      <c r="I13" s="232"/>
      <c r="J13" s="232"/>
      <c r="K13" s="232"/>
      <c r="L13" s="232"/>
      <c r="M13" s="232"/>
      <c r="N13" s="232"/>
      <c r="O13" s="232"/>
      <c r="P13" s="233"/>
    </row>
    <row r="14" spans="1:16" ht="47.25" customHeight="1" thickBot="1" x14ac:dyDescent="0.3">
      <c r="A14" s="226" t="s">
        <v>20</v>
      </c>
      <c r="B14" s="226" t="s">
        <v>21</v>
      </c>
      <c r="C14" s="226"/>
      <c r="D14" s="226"/>
      <c r="E14" s="226"/>
      <c r="F14" s="226" t="s">
        <v>22</v>
      </c>
      <c r="G14" s="227" t="str">
        <f>+IF(Presentación!B1="","-","Ejecución del "&amp;Presentación!B1)</f>
        <v>Ejecución del Cuarto Trimestre</v>
      </c>
      <c r="H14" s="228"/>
      <c r="I14" s="228"/>
      <c r="J14" s="228"/>
      <c r="K14" s="228"/>
      <c r="L14" s="229"/>
      <c r="M14" s="226" t="s">
        <v>23</v>
      </c>
      <c r="N14" s="226" t="s">
        <v>24</v>
      </c>
      <c r="O14" s="226" t="s">
        <v>25</v>
      </c>
      <c r="P14" s="226" t="s">
        <v>26</v>
      </c>
    </row>
    <row r="15" spans="1:16" s="12" customFormat="1" ht="63" customHeight="1" thickBot="1" x14ac:dyDescent="0.3">
      <c r="A15" s="226"/>
      <c r="B15" s="17" t="s">
        <v>27</v>
      </c>
      <c r="C15" s="17" t="s">
        <v>28</v>
      </c>
      <c r="D15" s="17" t="s">
        <v>29</v>
      </c>
      <c r="E15" s="17" t="s">
        <v>30</v>
      </c>
      <c r="F15" s="226"/>
      <c r="G15" s="18" t="str">
        <f>+IF(Presentación!B1="","-",IF(Presentación!B1="Primer Trimestre","Enero",IF(Presentación!B1="Segundo Trimestre","Abril",IF(Presentación!B1="Tercer Trimestre","Julio",IF(Presentación!B1="Cuarto Trimestre","Octubre")))))</f>
        <v>Octubre</v>
      </c>
      <c r="H15" s="18" t="str">
        <f>+IF(Presentación!B1="","-",IF(Presentación!B1="Primer Trimestre","Febrero",IF(Presentación!B1="Segundo Trimestre","Mayo",IF(Presentación!B1="Tercer Trimestre","Agosto",IF(Presentación!B1="Cuarto Trimestre","Noviembre")))))</f>
        <v>Noviembre</v>
      </c>
      <c r="I15" s="18" t="str">
        <f>+IF(Presentación!B1="","-",IF(Presentación!B1="Primer Trimestre","Marzo",IF(Presentación!B1="Segundo Trimestre","Junio",IF(Presentación!B1="Tercer Trimestre","Septiembre",IF(Presentación!B1="Cuarto Trimestre","Diciembre")))))</f>
        <v>Diciembre</v>
      </c>
      <c r="J15" s="18" t="s">
        <v>31</v>
      </c>
      <c r="K15" s="18" t="s">
        <v>32</v>
      </c>
      <c r="L15" s="18" t="s">
        <v>33</v>
      </c>
      <c r="M15" s="226"/>
      <c r="N15" s="226"/>
      <c r="O15" s="226"/>
      <c r="P15" s="226"/>
    </row>
    <row r="16" spans="1:16" ht="293.25" customHeight="1" thickBot="1" x14ac:dyDescent="0.3">
      <c r="A16" s="284" t="s">
        <v>620</v>
      </c>
      <c r="B16" s="26" t="s">
        <v>537</v>
      </c>
      <c r="C16" s="26" t="s">
        <v>538</v>
      </c>
      <c r="D16" s="20">
        <v>1</v>
      </c>
      <c r="E16" s="23" t="s">
        <v>37</v>
      </c>
      <c r="F16" s="60" t="s">
        <v>539</v>
      </c>
      <c r="G16" s="155">
        <v>0</v>
      </c>
      <c r="H16" s="155">
        <v>0</v>
      </c>
      <c r="I16" s="155">
        <v>0</v>
      </c>
      <c r="J16" s="156">
        <f>+SUM(G16:I16)</f>
        <v>0</v>
      </c>
      <c r="K16" s="13">
        <f>+IFERROR(J16/D16,"-")</f>
        <v>0</v>
      </c>
      <c r="L16" s="13">
        <f>+K16+100%</f>
        <v>1</v>
      </c>
      <c r="M16" s="64" t="s">
        <v>560</v>
      </c>
      <c r="N16" s="26" t="s">
        <v>39</v>
      </c>
      <c r="O16" s="60" t="s">
        <v>561</v>
      </c>
      <c r="P16" s="26"/>
    </row>
    <row r="17" spans="1:16" ht="328.5" customHeight="1" thickBot="1" x14ac:dyDescent="0.3">
      <c r="A17" s="285"/>
      <c r="B17" s="26" t="s">
        <v>540</v>
      </c>
      <c r="C17" s="26" t="s">
        <v>541</v>
      </c>
      <c r="D17" s="173">
        <v>2</v>
      </c>
      <c r="E17" s="23" t="s">
        <v>37</v>
      </c>
      <c r="F17" s="60" t="s">
        <v>542</v>
      </c>
      <c r="G17" s="155">
        <v>0</v>
      </c>
      <c r="H17" s="155">
        <v>0</v>
      </c>
      <c r="I17" s="155">
        <v>2</v>
      </c>
      <c r="J17" s="156">
        <f t="shared" ref="J17:J33" si="0">+SUM(G17:I17)</f>
        <v>2</v>
      </c>
      <c r="K17" s="13">
        <f t="shared" ref="K17:K33" si="1">+IFERROR(J17/D17,"-")</f>
        <v>1</v>
      </c>
      <c r="L17" s="13">
        <f>+K17+0%</f>
        <v>1</v>
      </c>
      <c r="M17" s="26" t="s">
        <v>562</v>
      </c>
      <c r="N17" s="26" t="s">
        <v>39</v>
      </c>
      <c r="O17" s="60" t="s">
        <v>563</v>
      </c>
      <c r="P17" s="26"/>
    </row>
    <row r="18" spans="1:16" ht="128.25" customHeight="1" thickBot="1" x14ac:dyDescent="0.3">
      <c r="A18" s="283" t="s">
        <v>543</v>
      </c>
      <c r="B18" s="26" t="s">
        <v>544</v>
      </c>
      <c r="C18" s="26" t="s">
        <v>545</v>
      </c>
      <c r="D18" s="172">
        <v>1</v>
      </c>
      <c r="E18" s="23" t="s">
        <v>37</v>
      </c>
      <c r="F18" s="60" t="s">
        <v>546</v>
      </c>
      <c r="G18" s="155">
        <v>0</v>
      </c>
      <c r="H18" s="155">
        <v>0</v>
      </c>
      <c r="I18" s="155">
        <v>0</v>
      </c>
      <c r="J18" s="156">
        <f t="shared" si="0"/>
        <v>0</v>
      </c>
      <c r="K18" s="13">
        <f t="shared" si="1"/>
        <v>0</v>
      </c>
      <c r="L18" s="13">
        <f>+K18+100%</f>
        <v>1</v>
      </c>
      <c r="M18" s="26" t="s">
        <v>562</v>
      </c>
      <c r="N18" s="26" t="s">
        <v>39</v>
      </c>
      <c r="O18" s="60" t="s">
        <v>564</v>
      </c>
      <c r="P18" s="26"/>
    </row>
    <row r="19" spans="1:16" ht="220.5" customHeight="1" thickBot="1" x14ac:dyDescent="0.3">
      <c r="A19" s="283"/>
      <c r="B19" s="26" t="s">
        <v>547</v>
      </c>
      <c r="C19" s="26" t="s">
        <v>548</v>
      </c>
      <c r="D19" s="25">
        <v>5</v>
      </c>
      <c r="E19" s="23" t="s">
        <v>37</v>
      </c>
      <c r="F19" s="60" t="s">
        <v>549</v>
      </c>
      <c r="G19" s="155">
        <v>1</v>
      </c>
      <c r="H19" s="155">
        <v>0</v>
      </c>
      <c r="I19" s="155">
        <v>1</v>
      </c>
      <c r="J19" s="156">
        <f t="shared" si="0"/>
        <v>2</v>
      </c>
      <c r="K19" s="13">
        <f t="shared" si="1"/>
        <v>0.4</v>
      </c>
      <c r="L19" s="13">
        <f>+K19+60%</f>
        <v>1</v>
      </c>
      <c r="M19" s="26" t="s">
        <v>562</v>
      </c>
      <c r="N19" s="26" t="s">
        <v>39</v>
      </c>
      <c r="O19" s="60" t="s">
        <v>565</v>
      </c>
      <c r="P19" s="26"/>
    </row>
    <row r="20" spans="1:16" ht="120" customHeight="1" thickBot="1" x14ac:dyDescent="0.3">
      <c r="A20" s="26" t="s">
        <v>550</v>
      </c>
      <c r="B20" s="26" t="s">
        <v>551</v>
      </c>
      <c r="C20" s="26" t="s">
        <v>552</v>
      </c>
      <c r="D20" s="24">
        <v>1</v>
      </c>
      <c r="E20" s="23" t="s">
        <v>37</v>
      </c>
      <c r="F20" s="60" t="s">
        <v>553</v>
      </c>
      <c r="G20" s="155">
        <v>0</v>
      </c>
      <c r="H20" s="155">
        <v>0</v>
      </c>
      <c r="I20" s="155">
        <v>0</v>
      </c>
      <c r="J20" s="156">
        <f t="shared" si="0"/>
        <v>0</v>
      </c>
      <c r="K20" s="13">
        <f t="shared" si="1"/>
        <v>0</v>
      </c>
      <c r="L20" s="13">
        <f>+K20+100%</f>
        <v>1</v>
      </c>
      <c r="M20" s="26" t="s">
        <v>562</v>
      </c>
      <c r="N20" s="64" t="s">
        <v>566</v>
      </c>
      <c r="O20" s="60" t="s">
        <v>567</v>
      </c>
      <c r="P20" s="26"/>
    </row>
    <row r="21" spans="1:16" ht="159.75" customHeight="1" thickBot="1" x14ac:dyDescent="0.3">
      <c r="A21" s="26" t="s">
        <v>554</v>
      </c>
      <c r="B21" s="26" t="s">
        <v>555</v>
      </c>
      <c r="C21" s="26" t="s">
        <v>552</v>
      </c>
      <c r="D21" s="20">
        <v>1</v>
      </c>
      <c r="E21" s="23" t="s">
        <v>37</v>
      </c>
      <c r="F21" s="60" t="s">
        <v>556</v>
      </c>
      <c r="G21" s="155">
        <v>0</v>
      </c>
      <c r="H21" s="155">
        <v>0</v>
      </c>
      <c r="I21" s="155">
        <v>0</v>
      </c>
      <c r="J21" s="156">
        <f t="shared" si="0"/>
        <v>0</v>
      </c>
      <c r="K21" s="13">
        <f t="shared" si="1"/>
        <v>0</v>
      </c>
      <c r="L21" s="13">
        <f>+K21+100%</f>
        <v>1</v>
      </c>
      <c r="M21" s="26" t="s">
        <v>562</v>
      </c>
      <c r="N21" s="64" t="s">
        <v>568</v>
      </c>
      <c r="O21" s="60" t="s">
        <v>569</v>
      </c>
      <c r="P21" s="26"/>
    </row>
    <row r="22" spans="1:16" ht="135" customHeight="1" thickBot="1" x14ac:dyDescent="0.3">
      <c r="A22" s="26" t="s">
        <v>557</v>
      </c>
      <c r="B22" s="26" t="s">
        <v>558</v>
      </c>
      <c r="C22" s="26" t="s">
        <v>552</v>
      </c>
      <c r="D22" s="20">
        <v>1</v>
      </c>
      <c r="E22" s="23" t="s">
        <v>37</v>
      </c>
      <c r="F22" s="60" t="s">
        <v>559</v>
      </c>
      <c r="G22" s="155">
        <v>0</v>
      </c>
      <c r="H22" s="155">
        <v>0</v>
      </c>
      <c r="I22" s="155">
        <v>0</v>
      </c>
      <c r="J22" s="156">
        <f t="shared" si="0"/>
        <v>0</v>
      </c>
      <c r="K22" s="13">
        <f t="shared" si="1"/>
        <v>0</v>
      </c>
      <c r="L22" s="13">
        <f>+K22+100%</f>
        <v>1</v>
      </c>
      <c r="M22" s="26" t="s">
        <v>562</v>
      </c>
      <c r="N22" s="64" t="s">
        <v>570</v>
      </c>
      <c r="O22" s="60" t="s">
        <v>907</v>
      </c>
      <c r="P22" s="26"/>
    </row>
    <row r="23" spans="1:16" ht="153" customHeight="1" thickBot="1" x14ac:dyDescent="0.3">
      <c r="A23" s="283" t="s">
        <v>571</v>
      </c>
      <c r="B23" s="26" t="s">
        <v>572</v>
      </c>
      <c r="C23" s="26" t="s">
        <v>573</v>
      </c>
      <c r="D23" s="22">
        <v>3</v>
      </c>
      <c r="E23" s="23" t="s">
        <v>37</v>
      </c>
      <c r="F23" s="60" t="s">
        <v>574</v>
      </c>
      <c r="G23" s="155">
        <v>1</v>
      </c>
      <c r="H23" s="155">
        <v>1</v>
      </c>
      <c r="I23" s="155">
        <v>0</v>
      </c>
      <c r="J23" s="156">
        <f t="shared" si="0"/>
        <v>2</v>
      </c>
      <c r="K23" s="13">
        <f t="shared" si="1"/>
        <v>0.66666666666666663</v>
      </c>
      <c r="L23" s="13">
        <f>+K23+100%</f>
        <v>1.6666666666666665</v>
      </c>
      <c r="M23" s="26" t="s">
        <v>581</v>
      </c>
      <c r="N23" s="64" t="s">
        <v>582</v>
      </c>
      <c r="O23" s="60" t="s">
        <v>583</v>
      </c>
      <c r="P23" s="26"/>
    </row>
    <row r="24" spans="1:16" ht="217.5" customHeight="1" thickBot="1" x14ac:dyDescent="0.3">
      <c r="A24" s="283"/>
      <c r="B24" s="26" t="s">
        <v>575</v>
      </c>
      <c r="C24" s="26" t="s">
        <v>576</v>
      </c>
      <c r="D24" s="24">
        <v>1</v>
      </c>
      <c r="E24" s="23" t="s">
        <v>37</v>
      </c>
      <c r="F24" s="60" t="s">
        <v>577</v>
      </c>
      <c r="G24" s="155">
        <v>0</v>
      </c>
      <c r="H24" s="155">
        <v>0</v>
      </c>
      <c r="I24" s="155">
        <v>0</v>
      </c>
      <c r="J24" s="156">
        <f t="shared" si="0"/>
        <v>0</v>
      </c>
      <c r="K24" s="13">
        <f t="shared" si="1"/>
        <v>0</v>
      </c>
      <c r="L24" s="13">
        <f>+K24+100%</f>
        <v>1</v>
      </c>
      <c r="M24" s="26" t="s">
        <v>581</v>
      </c>
      <c r="N24" s="64" t="s">
        <v>584</v>
      </c>
      <c r="O24" s="60" t="s">
        <v>585</v>
      </c>
      <c r="P24" s="26"/>
    </row>
    <row r="25" spans="1:16" ht="133.5" customHeight="1" thickBot="1" x14ac:dyDescent="0.3">
      <c r="A25" s="283"/>
      <c r="B25" s="26" t="s">
        <v>578</v>
      </c>
      <c r="C25" s="26" t="s">
        <v>579</v>
      </c>
      <c r="D25" s="24">
        <v>7</v>
      </c>
      <c r="E25" s="23" t="s">
        <v>60</v>
      </c>
      <c r="F25" s="60" t="s">
        <v>580</v>
      </c>
      <c r="G25" s="155">
        <v>1</v>
      </c>
      <c r="H25" s="155">
        <v>4</v>
      </c>
      <c r="I25" s="155">
        <v>1</v>
      </c>
      <c r="J25" s="156">
        <f t="shared" si="0"/>
        <v>6</v>
      </c>
      <c r="K25" s="13">
        <f t="shared" si="1"/>
        <v>0.8571428571428571</v>
      </c>
      <c r="L25" s="13">
        <f>+K25+71.4285714285715%</f>
        <v>1.5714285714285721</v>
      </c>
      <c r="M25" s="26" t="s">
        <v>581</v>
      </c>
      <c r="N25" s="64" t="s">
        <v>586</v>
      </c>
      <c r="O25" s="60" t="s">
        <v>587</v>
      </c>
      <c r="P25" s="26"/>
    </row>
    <row r="26" spans="1:16" ht="177.75" customHeight="1" thickBot="1" x14ac:dyDescent="0.3">
      <c r="A26" s="283" t="s">
        <v>588</v>
      </c>
      <c r="B26" s="26" t="s">
        <v>589</v>
      </c>
      <c r="C26" s="26" t="s">
        <v>590</v>
      </c>
      <c r="D26" s="24">
        <v>3</v>
      </c>
      <c r="E26" s="23" t="s">
        <v>37</v>
      </c>
      <c r="F26" s="60" t="s">
        <v>591</v>
      </c>
      <c r="G26" s="156">
        <v>0</v>
      </c>
      <c r="H26" s="156">
        <v>0</v>
      </c>
      <c r="I26" s="155">
        <v>1</v>
      </c>
      <c r="J26" s="156">
        <f t="shared" si="0"/>
        <v>1</v>
      </c>
      <c r="K26" s="13">
        <f t="shared" si="1"/>
        <v>0.33333333333333331</v>
      </c>
      <c r="L26" s="13">
        <f>+K26+66.6666666666667%</f>
        <v>1.0000000000000002</v>
      </c>
      <c r="M26" s="26" t="s">
        <v>609</v>
      </c>
      <c r="N26" s="26" t="s">
        <v>39</v>
      </c>
      <c r="O26" s="60" t="s">
        <v>610</v>
      </c>
      <c r="P26" s="97"/>
    </row>
    <row r="27" spans="1:16" ht="123.75" customHeight="1" thickBot="1" x14ac:dyDescent="0.3">
      <c r="A27" s="283"/>
      <c r="B27" s="26" t="s">
        <v>592</v>
      </c>
      <c r="C27" s="26" t="s">
        <v>593</v>
      </c>
      <c r="D27" s="24">
        <v>1</v>
      </c>
      <c r="E27" s="23" t="s">
        <v>37</v>
      </c>
      <c r="F27" s="60" t="s">
        <v>594</v>
      </c>
      <c r="G27" s="156">
        <v>0</v>
      </c>
      <c r="H27" s="156">
        <v>0</v>
      </c>
      <c r="I27" s="155">
        <v>0</v>
      </c>
      <c r="J27" s="156">
        <f t="shared" si="0"/>
        <v>0</v>
      </c>
      <c r="K27" s="13">
        <f t="shared" si="1"/>
        <v>0</v>
      </c>
      <c r="L27" s="13">
        <f>+K27+0%</f>
        <v>0</v>
      </c>
      <c r="M27" s="26" t="s">
        <v>609</v>
      </c>
      <c r="N27" s="26" t="s">
        <v>611</v>
      </c>
      <c r="O27" s="60" t="s">
        <v>612</v>
      </c>
      <c r="P27" s="26"/>
    </row>
    <row r="28" spans="1:16" ht="204.75" customHeight="1" thickBot="1" x14ac:dyDescent="0.3">
      <c r="A28" s="283" t="s">
        <v>595</v>
      </c>
      <c r="B28" s="26" t="s">
        <v>596</v>
      </c>
      <c r="C28" s="26" t="s">
        <v>597</v>
      </c>
      <c r="D28" s="24">
        <v>1</v>
      </c>
      <c r="E28" s="23" t="s">
        <v>37</v>
      </c>
      <c r="F28" s="80" t="s">
        <v>598</v>
      </c>
      <c r="G28" s="156">
        <v>0</v>
      </c>
      <c r="H28" s="156">
        <v>0</v>
      </c>
      <c r="I28" s="155">
        <v>0</v>
      </c>
      <c r="J28" s="156">
        <f t="shared" si="0"/>
        <v>0</v>
      </c>
      <c r="K28" s="13">
        <f t="shared" si="1"/>
        <v>0</v>
      </c>
      <c r="L28" s="13">
        <f>+K28+100%</f>
        <v>1</v>
      </c>
      <c r="M28" s="26" t="s">
        <v>609</v>
      </c>
      <c r="N28" s="84" t="s">
        <v>613</v>
      </c>
      <c r="O28" s="83" t="s">
        <v>614</v>
      </c>
      <c r="P28" s="26"/>
    </row>
    <row r="29" spans="1:16" ht="165" customHeight="1" thickBot="1" x14ac:dyDescent="0.3">
      <c r="A29" s="283"/>
      <c r="B29" s="26" t="s">
        <v>599</v>
      </c>
      <c r="C29" s="26" t="s">
        <v>600</v>
      </c>
      <c r="D29" s="25">
        <v>1</v>
      </c>
      <c r="E29" s="23" t="s">
        <v>37</v>
      </c>
      <c r="F29" s="80" t="s">
        <v>601</v>
      </c>
      <c r="G29" s="156">
        <v>0</v>
      </c>
      <c r="H29" s="156">
        <v>0</v>
      </c>
      <c r="I29" s="155">
        <v>0</v>
      </c>
      <c r="J29" s="156">
        <f t="shared" si="0"/>
        <v>0</v>
      </c>
      <c r="K29" s="13">
        <f t="shared" si="1"/>
        <v>0</v>
      </c>
      <c r="L29" s="13">
        <f>+K29+100%</f>
        <v>1</v>
      </c>
      <c r="M29" s="26" t="s">
        <v>609</v>
      </c>
      <c r="N29" s="84" t="s">
        <v>615</v>
      </c>
      <c r="O29" s="83" t="s">
        <v>616</v>
      </c>
      <c r="P29" s="26"/>
    </row>
    <row r="30" spans="1:16" ht="146.25" customHeight="1" thickBot="1" x14ac:dyDescent="0.3">
      <c r="A30" s="284"/>
      <c r="B30" s="26" t="s">
        <v>602</v>
      </c>
      <c r="C30" s="26" t="s">
        <v>603</v>
      </c>
      <c r="D30" s="25">
        <v>3</v>
      </c>
      <c r="E30" s="23" t="s">
        <v>37</v>
      </c>
      <c r="F30" s="60" t="s">
        <v>604</v>
      </c>
      <c r="G30" s="156">
        <v>0</v>
      </c>
      <c r="H30" s="156">
        <v>0</v>
      </c>
      <c r="I30" s="155">
        <v>1</v>
      </c>
      <c r="J30" s="156">
        <f t="shared" si="0"/>
        <v>1</v>
      </c>
      <c r="K30" s="13">
        <f t="shared" si="1"/>
        <v>0.33333333333333331</v>
      </c>
      <c r="L30" s="13">
        <f>+K30+66.6666666666666%</f>
        <v>0.99999999999999933</v>
      </c>
      <c r="M30" s="26" t="s">
        <v>609</v>
      </c>
      <c r="N30" s="26" t="s">
        <v>39</v>
      </c>
      <c r="O30" s="98" t="s">
        <v>617</v>
      </c>
      <c r="P30" s="26"/>
    </row>
    <row r="31" spans="1:16" ht="131.25" customHeight="1" thickBot="1" x14ac:dyDescent="0.3">
      <c r="A31" s="93" t="s">
        <v>605</v>
      </c>
      <c r="B31" s="96" t="s">
        <v>606</v>
      </c>
      <c r="C31" s="19" t="s">
        <v>607</v>
      </c>
      <c r="D31" s="25">
        <v>13</v>
      </c>
      <c r="E31" s="23" t="s">
        <v>60</v>
      </c>
      <c r="F31" s="60" t="s">
        <v>608</v>
      </c>
      <c r="G31" s="156">
        <v>0</v>
      </c>
      <c r="H31" s="156">
        <v>0</v>
      </c>
      <c r="I31" s="155">
        <v>0</v>
      </c>
      <c r="J31" s="156">
        <f t="shared" si="0"/>
        <v>0</v>
      </c>
      <c r="K31" s="13">
        <f t="shared" si="1"/>
        <v>0</v>
      </c>
      <c r="L31" s="13">
        <f>+K31+169.230769230769%</f>
        <v>1.6923076923076901</v>
      </c>
      <c r="M31" s="26" t="s">
        <v>609</v>
      </c>
      <c r="N31" s="99" t="s">
        <v>618</v>
      </c>
      <c r="O31" s="100" t="s">
        <v>619</v>
      </c>
      <c r="P31" s="27"/>
    </row>
    <row r="32" spans="1:16" ht="159.75" customHeight="1" thickBot="1" x14ac:dyDescent="0.3">
      <c r="A32" s="283" t="s">
        <v>620</v>
      </c>
      <c r="B32" s="26" t="s">
        <v>621</v>
      </c>
      <c r="C32" s="26" t="s">
        <v>622</v>
      </c>
      <c r="D32" s="25">
        <v>6</v>
      </c>
      <c r="E32" s="23" t="s">
        <v>37</v>
      </c>
      <c r="F32" s="60" t="s">
        <v>623</v>
      </c>
      <c r="G32" s="155">
        <v>0</v>
      </c>
      <c r="H32" s="155">
        <v>0</v>
      </c>
      <c r="I32" s="155">
        <v>0</v>
      </c>
      <c r="J32" s="156">
        <f t="shared" si="0"/>
        <v>0</v>
      </c>
      <c r="K32" s="13">
        <f t="shared" si="1"/>
        <v>0</v>
      </c>
      <c r="L32" s="13">
        <f>+K32+0%</f>
        <v>0</v>
      </c>
      <c r="M32" s="26" t="s">
        <v>627</v>
      </c>
      <c r="N32" s="64" t="s">
        <v>628</v>
      </c>
      <c r="O32" s="60" t="s">
        <v>629</v>
      </c>
      <c r="P32" s="26"/>
    </row>
    <row r="33" spans="1:16" ht="148.5" customHeight="1" thickBot="1" x14ac:dyDescent="0.3">
      <c r="A33" s="283"/>
      <c r="B33" s="26" t="s">
        <v>624</v>
      </c>
      <c r="C33" s="26" t="s">
        <v>625</v>
      </c>
      <c r="D33" s="25">
        <v>1</v>
      </c>
      <c r="E33" s="23" t="s">
        <v>60</v>
      </c>
      <c r="F33" s="60" t="s">
        <v>626</v>
      </c>
      <c r="G33" s="155">
        <v>0</v>
      </c>
      <c r="H33" s="155">
        <v>0</v>
      </c>
      <c r="I33" s="155">
        <v>0</v>
      </c>
      <c r="J33" s="156">
        <f t="shared" si="0"/>
        <v>0</v>
      </c>
      <c r="K33" s="13">
        <f t="shared" si="1"/>
        <v>0</v>
      </c>
      <c r="L33" s="13">
        <f>+K33+0%</f>
        <v>0</v>
      </c>
      <c r="M33" s="26" t="s">
        <v>627</v>
      </c>
      <c r="N33" s="26" t="s">
        <v>112</v>
      </c>
      <c r="O33" s="60" t="s">
        <v>630</v>
      </c>
      <c r="P33" s="26"/>
    </row>
    <row r="34" spans="1:16" x14ac:dyDescent="0.25">
      <c r="A34" s="14"/>
      <c r="B34" s="14"/>
      <c r="C34" s="14"/>
      <c r="D34" s="14"/>
      <c r="E34" s="14"/>
      <c r="F34" s="15"/>
      <c r="G34" s="14"/>
      <c r="H34" s="14"/>
      <c r="I34" s="14"/>
      <c r="J34" s="14"/>
      <c r="K34" s="14"/>
      <c r="L34" s="14"/>
      <c r="M34" s="15"/>
      <c r="N34" s="15"/>
      <c r="O34" s="15"/>
    </row>
    <row r="35" spans="1:16" x14ac:dyDescent="0.25">
      <c r="A35" s="14"/>
      <c r="B35" s="14"/>
      <c r="C35" s="14"/>
      <c r="D35" s="14"/>
      <c r="E35" s="14"/>
      <c r="F35" s="15"/>
      <c r="G35" s="14"/>
      <c r="H35" s="14"/>
      <c r="I35" s="14"/>
      <c r="J35" s="14"/>
      <c r="K35" s="14"/>
      <c r="L35" s="14"/>
      <c r="M35" s="15"/>
      <c r="N35" s="15"/>
      <c r="O35" s="15"/>
    </row>
    <row r="36" spans="1:16" x14ac:dyDescent="0.25">
      <c r="A36" s="14"/>
      <c r="B36" s="14"/>
      <c r="C36" s="14"/>
      <c r="D36" s="14"/>
      <c r="E36" s="14"/>
      <c r="F36" s="15"/>
      <c r="G36" s="14"/>
      <c r="H36" s="14"/>
      <c r="I36" s="14"/>
      <c r="J36" s="14"/>
      <c r="K36" s="14"/>
      <c r="L36" s="14"/>
      <c r="M36" s="15"/>
      <c r="N36" s="15"/>
      <c r="O36" s="15"/>
    </row>
    <row r="37" spans="1:16" x14ac:dyDescent="0.25">
      <c r="A37" s="14"/>
      <c r="B37" s="14"/>
      <c r="C37" s="14"/>
      <c r="D37" s="14"/>
      <c r="E37" s="14"/>
      <c r="F37" s="15"/>
      <c r="G37" s="14"/>
      <c r="H37" s="14"/>
      <c r="I37" s="14"/>
      <c r="J37" s="14"/>
      <c r="K37" s="14"/>
      <c r="L37" s="14"/>
      <c r="M37" s="15"/>
      <c r="N37" s="15"/>
      <c r="O37" s="15"/>
    </row>
    <row r="38" spans="1:16" x14ac:dyDescent="0.25">
      <c r="A38" s="15"/>
      <c r="B38" s="15"/>
      <c r="C38" s="15"/>
      <c r="D38" s="15"/>
      <c r="E38" s="15"/>
      <c r="F38" s="15"/>
      <c r="G38" s="15"/>
      <c r="H38" s="15"/>
      <c r="I38" s="15"/>
      <c r="J38" s="15"/>
      <c r="K38" s="15"/>
      <c r="L38" s="15"/>
      <c r="M38" s="15"/>
      <c r="N38" s="15"/>
      <c r="O38" s="15"/>
    </row>
    <row r="39" spans="1:16" x14ac:dyDescent="0.25">
      <c r="A39" s="15"/>
      <c r="B39" s="15"/>
      <c r="C39" s="15"/>
      <c r="D39" s="15"/>
      <c r="E39" s="15"/>
      <c r="F39" s="15"/>
      <c r="G39" s="15"/>
      <c r="H39" s="15"/>
      <c r="I39" s="15"/>
      <c r="J39" s="15"/>
      <c r="K39" s="15"/>
      <c r="L39" s="15"/>
      <c r="M39" s="15"/>
      <c r="N39" s="15"/>
      <c r="O39" s="15"/>
    </row>
    <row r="40" spans="1:16" x14ac:dyDescent="0.25">
      <c r="A40" s="15"/>
      <c r="B40" s="15"/>
      <c r="C40" s="15"/>
      <c r="D40" s="15"/>
      <c r="E40" s="15"/>
      <c r="F40" s="15"/>
      <c r="G40" s="15"/>
      <c r="H40" s="15"/>
      <c r="I40" s="15"/>
      <c r="J40" s="15"/>
      <c r="K40" s="15"/>
      <c r="L40" s="15"/>
      <c r="M40" s="15"/>
      <c r="N40" s="15"/>
      <c r="O40" s="15"/>
    </row>
    <row r="41" spans="1:16" x14ac:dyDescent="0.25">
      <c r="A41" s="15"/>
      <c r="B41" s="15"/>
      <c r="C41" s="15"/>
      <c r="D41" s="15"/>
      <c r="E41" s="15"/>
      <c r="F41" s="15"/>
      <c r="G41" s="15"/>
      <c r="H41" s="15"/>
      <c r="I41" s="15"/>
      <c r="J41" s="15"/>
      <c r="K41" s="15"/>
      <c r="L41" s="15"/>
      <c r="M41" s="15"/>
      <c r="N41" s="15"/>
      <c r="O41" s="15"/>
    </row>
    <row r="42" spans="1:16" x14ac:dyDescent="0.25">
      <c r="A42" s="15"/>
      <c r="B42" s="15"/>
      <c r="C42" s="15"/>
      <c r="D42" s="15"/>
      <c r="E42" s="15"/>
      <c r="F42" s="15"/>
      <c r="G42" s="15"/>
      <c r="H42" s="15"/>
      <c r="I42" s="15"/>
      <c r="J42" s="15"/>
      <c r="K42" s="15"/>
      <c r="L42" s="15"/>
      <c r="M42" s="15"/>
      <c r="N42" s="15"/>
      <c r="O42" s="15"/>
    </row>
    <row r="43" spans="1:16" x14ac:dyDescent="0.25">
      <c r="A43" s="15"/>
      <c r="B43" s="15"/>
      <c r="C43" s="15"/>
      <c r="D43" s="15"/>
      <c r="E43" s="15"/>
      <c r="F43" s="15"/>
      <c r="G43" s="15"/>
      <c r="H43" s="15"/>
      <c r="I43" s="15"/>
      <c r="J43" s="15"/>
      <c r="K43" s="15"/>
      <c r="L43" s="15"/>
      <c r="M43" s="15"/>
      <c r="N43" s="15"/>
      <c r="O43" s="15"/>
    </row>
    <row r="44" spans="1:16" ht="15" customHeight="1" x14ac:dyDescent="0.25">
      <c r="A44" s="277"/>
      <c r="B44" s="277"/>
      <c r="C44" s="277"/>
      <c r="D44" s="277"/>
      <c r="E44" s="277"/>
      <c r="F44" s="277"/>
      <c r="G44" s="277"/>
      <c r="H44" s="277"/>
      <c r="I44" s="277"/>
      <c r="J44" s="277"/>
      <c r="K44" s="16"/>
      <c r="L44" s="16"/>
    </row>
    <row r="45" spans="1:16" x14ac:dyDescent="0.25">
      <c r="A45" s="277"/>
      <c r="B45" s="277"/>
      <c r="C45" s="277"/>
      <c r="D45" s="277"/>
      <c r="E45" s="277"/>
      <c r="F45" s="277"/>
      <c r="G45" s="277"/>
      <c r="H45" s="277"/>
      <c r="I45" s="277"/>
      <c r="J45" s="277"/>
      <c r="K45" s="16"/>
      <c r="L45" s="16"/>
    </row>
  </sheetData>
  <mergeCells count="21">
    <mergeCell ref="A12:P13"/>
    <mergeCell ref="A6:P6"/>
    <mergeCell ref="A7:P7"/>
    <mergeCell ref="A8:P8"/>
    <mergeCell ref="A9:P9"/>
    <mergeCell ref="A10:P11"/>
    <mergeCell ref="O14:O15"/>
    <mergeCell ref="P14:P15"/>
    <mergeCell ref="A44:J45"/>
    <mergeCell ref="A16:A17"/>
    <mergeCell ref="A18:A19"/>
    <mergeCell ref="A23:A25"/>
    <mergeCell ref="A26:A27"/>
    <mergeCell ref="A28:A30"/>
    <mergeCell ref="A32:A33"/>
    <mergeCell ref="A14:A15"/>
    <mergeCell ref="B14:E14"/>
    <mergeCell ref="F14:F15"/>
    <mergeCell ref="G14:L14"/>
    <mergeCell ref="M14:M15"/>
    <mergeCell ref="N14:N15"/>
  </mergeCells>
  <printOptions horizontalCentered="1" verticalCentered="1"/>
  <pageMargins left="3.937007874015748E-2" right="3.937007874015748E-2" top="0.35433070866141736" bottom="0.39370078740157483" header="0.31496062992125984" footer="0.23622047244094491"/>
  <pageSetup scale="34" fitToHeight="0" orientation="landscape" r:id="rId1"/>
  <rowBreaks count="3" manualBreakCount="3">
    <brk id="17" max="15" man="1"/>
    <brk id="22" max="15" man="1"/>
    <brk id="27" max="1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P47"/>
  <sheetViews>
    <sheetView showGridLines="0" zoomScale="25" zoomScaleNormal="25" zoomScaleSheetLayoutView="20" workbookViewId="0">
      <selection activeCell="M29" sqref="M29:M33"/>
    </sheetView>
  </sheetViews>
  <sheetFormatPr baseColWidth="10" defaultColWidth="11.42578125" defaultRowHeight="15" x14ac:dyDescent="0.25"/>
  <cols>
    <col min="1" max="1" width="36.85546875" style="10" customWidth="1"/>
    <col min="2" max="2" width="27.140625" style="10" customWidth="1"/>
    <col min="3" max="3" width="25.85546875" style="10" customWidth="1"/>
    <col min="4" max="5" width="20.7109375" style="10" customWidth="1"/>
    <col min="6" max="6" width="61.85546875" style="10" customWidth="1"/>
    <col min="7" max="8" width="15.7109375" style="10" customWidth="1"/>
    <col min="9" max="9" width="17.140625" style="10" customWidth="1"/>
    <col min="10" max="11" width="15.7109375" style="10" customWidth="1"/>
    <col min="12" max="12" width="16.28515625" style="10" customWidth="1"/>
    <col min="13" max="13" width="22.28515625" style="10" customWidth="1"/>
    <col min="14" max="14" width="34.7109375" style="10" customWidth="1"/>
    <col min="15" max="15" width="33" style="10" customWidth="1"/>
    <col min="16" max="16" width="31.28515625" style="10" customWidth="1"/>
    <col min="17" max="16384" width="11.42578125" style="10"/>
  </cols>
  <sheetData>
    <row r="1" spans="1:16" ht="99.95" customHeight="1" x14ac:dyDescent="0.25"/>
    <row r="2" spans="1:16" ht="44.1" customHeight="1" x14ac:dyDescent="0.25">
      <c r="A2" s="9"/>
      <c r="B2" s="9"/>
      <c r="C2" s="9"/>
      <c r="D2" s="9"/>
      <c r="E2" s="9"/>
      <c r="F2" s="9"/>
      <c r="G2" s="9"/>
      <c r="H2" s="9"/>
      <c r="I2" s="9"/>
      <c r="J2" s="9"/>
      <c r="K2" s="9"/>
      <c r="L2" s="9"/>
      <c r="M2" s="9"/>
      <c r="N2" s="9"/>
      <c r="O2" s="9"/>
      <c r="P2" s="9"/>
    </row>
    <row r="3" spans="1:16" ht="44.1" customHeight="1" x14ac:dyDescent="0.25">
      <c r="A3" s="9"/>
      <c r="B3" s="9"/>
      <c r="C3" s="9"/>
      <c r="D3" s="9"/>
      <c r="E3" s="9"/>
      <c r="F3" s="9"/>
      <c r="G3" s="9"/>
      <c r="H3" s="9"/>
      <c r="I3" s="9"/>
      <c r="J3" s="9"/>
      <c r="K3" s="9"/>
      <c r="L3" s="9"/>
      <c r="M3" s="9"/>
      <c r="N3" s="9"/>
      <c r="O3" s="9"/>
      <c r="P3" s="9"/>
    </row>
    <row r="4" spans="1:16" ht="44.1" customHeight="1" x14ac:dyDescent="0.25">
      <c r="A4" s="9"/>
      <c r="B4" s="9"/>
      <c r="C4" s="9"/>
      <c r="D4" s="9"/>
      <c r="E4" s="9"/>
      <c r="F4" s="9"/>
      <c r="G4" s="9"/>
      <c r="H4" s="9"/>
      <c r="I4" s="9"/>
      <c r="J4" s="9"/>
      <c r="K4" s="9"/>
      <c r="L4" s="9"/>
      <c r="M4" s="9"/>
      <c r="N4" s="9"/>
      <c r="O4" s="9"/>
      <c r="P4" s="9"/>
    </row>
    <row r="5" spans="1:16" ht="44.1" customHeight="1" thickBot="1" x14ac:dyDescent="0.3">
      <c r="A5" s="9"/>
      <c r="B5" s="9"/>
      <c r="C5" s="9"/>
      <c r="D5" s="9"/>
      <c r="E5" s="9"/>
      <c r="F5" s="9"/>
      <c r="G5" s="9"/>
      <c r="H5" s="9"/>
      <c r="I5" s="9"/>
      <c r="J5" s="9"/>
      <c r="K5" s="9"/>
      <c r="L5" s="9"/>
      <c r="M5" s="9"/>
      <c r="N5" s="9"/>
      <c r="O5" s="9"/>
      <c r="P5" s="9"/>
    </row>
    <row r="6" spans="1:16" s="11" customFormat="1" ht="44.1" customHeight="1" thickBot="1" x14ac:dyDescent="0.3">
      <c r="A6" s="237" t="s">
        <v>18</v>
      </c>
      <c r="B6" s="238"/>
      <c r="C6" s="238"/>
      <c r="D6" s="238"/>
      <c r="E6" s="238"/>
      <c r="F6" s="238"/>
      <c r="G6" s="238"/>
      <c r="H6" s="238"/>
      <c r="I6" s="238"/>
      <c r="J6" s="238"/>
      <c r="K6" s="238"/>
      <c r="L6" s="238"/>
      <c r="M6" s="238"/>
      <c r="N6" s="238"/>
      <c r="O6" s="238"/>
      <c r="P6" s="239"/>
    </row>
    <row r="7" spans="1:16" s="11" customFormat="1" ht="99.95" customHeight="1" thickBot="1" x14ac:dyDescent="0.3">
      <c r="A7" s="234" t="s">
        <v>85</v>
      </c>
      <c r="B7" s="235"/>
      <c r="C7" s="235"/>
      <c r="D7" s="235"/>
      <c r="E7" s="235"/>
      <c r="F7" s="235"/>
      <c r="G7" s="235"/>
      <c r="H7" s="235"/>
      <c r="I7" s="235"/>
      <c r="J7" s="235"/>
      <c r="K7" s="235"/>
      <c r="L7" s="235"/>
      <c r="M7" s="235"/>
      <c r="N7" s="235"/>
      <c r="O7" s="235"/>
      <c r="P7" s="236"/>
    </row>
    <row r="8" spans="1:16" ht="27" thickBot="1" x14ac:dyDescent="0.3">
      <c r="A8" s="241" t="str">
        <f>+IF(Presentación!B1="","-","Informe de Ejecución del "&amp;Presentación!B1&amp;" del POA 2021 del INESPRE")</f>
        <v>Informe de Ejecución del Cuarto Trimestre del POA 2021 del INESPRE</v>
      </c>
      <c r="B8" s="241"/>
      <c r="C8" s="241"/>
      <c r="D8" s="241"/>
      <c r="E8" s="241"/>
      <c r="F8" s="241"/>
      <c r="G8" s="241"/>
      <c r="H8" s="241"/>
      <c r="I8" s="241"/>
      <c r="J8" s="241"/>
      <c r="K8" s="241"/>
      <c r="L8" s="241"/>
      <c r="M8" s="241"/>
      <c r="N8" s="241"/>
      <c r="O8" s="241"/>
      <c r="P8" s="242"/>
    </row>
    <row r="9" spans="1:16" s="12" customFormat="1" ht="23.25" customHeight="1" x14ac:dyDescent="0.25">
      <c r="A9" s="243" t="s">
        <v>97</v>
      </c>
      <c r="B9" s="244"/>
      <c r="C9" s="244"/>
      <c r="D9" s="244"/>
      <c r="E9" s="244"/>
      <c r="F9" s="244"/>
      <c r="G9" s="244"/>
      <c r="H9" s="244"/>
      <c r="I9" s="244"/>
      <c r="J9" s="244"/>
      <c r="K9" s="244"/>
      <c r="L9" s="244"/>
      <c r="M9" s="244"/>
      <c r="N9" s="244"/>
      <c r="O9" s="244"/>
      <c r="P9" s="245"/>
    </row>
    <row r="10" spans="1:16" s="12" customFormat="1" ht="20.100000000000001" customHeight="1" x14ac:dyDescent="0.25">
      <c r="A10" s="246" t="s">
        <v>19</v>
      </c>
      <c r="B10" s="230"/>
      <c r="C10" s="230"/>
      <c r="D10" s="230"/>
      <c r="E10" s="230"/>
      <c r="F10" s="230"/>
      <c r="G10" s="230"/>
      <c r="H10" s="230"/>
      <c r="I10" s="230"/>
      <c r="J10" s="230"/>
      <c r="K10" s="230"/>
      <c r="L10" s="230"/>
      <c r="M10" s="230"/>
      <c r="N10" s="230"/>
      <c r="O10" s="230"/>
      <c r="P10" s="231"/>
    </row>
    <row r="11" spans="1:16" s="12" customFormat="1" ht="20.100000000000001" customHeight="1" x14ac:dyDescent="0.25">
      <c r="A11" s="247"/>
      <c r="B11" s="248"/>
      <c r="C11" s="248"/>
      <c r="D11" s="248"/>
      <c r="E11" s="248"/>
      <c r="F11" s="248"/>
      <c r="G11" s="248"/>
      <c r="H11" s="248"/>
      <c r="I11" s="248"/>
      <c r="J11" s="248"/>
      <c r="K11" s="248"/>
      <c r="L11" s="248"/>
      <c r="M11" s="248"/>
      <c r="N11" s="248"/>
      <c r="O11" s="248"/>
      <c r="P11" s="249"/>
    </row>
    <row r="12" spans="1:16" s="12" customFormat="1" ht="14.45" customHeight="1" x14ac:dyDescent="0.25">
      <c r="A12" s="230" t="s">
        <v>93</v>
      </c>
      <c r="B12" s="230"/>
      <c r="C12" s="230"/>
      <c r="D12" s="230"/>
      <c r="E12" s="230"/>
      <c r="F12" s="230"/>
      <c r="G12" s="230"/>
      <c r="H12" s="230"/>
      <c r="I12" s="230"/>
      <c r="J12" s="230"/>
      <c r="K12" s="230"/>
      <c r="L12" s="230"/>
      <c r="M12" s="230"/>
      <c r="N12" s="230"/>
      <c r="O12" s="230"/>
      <c r="P12" s="231"/>
    </row>
    <row r="13" spans="1:16" s="12" customFormat="1" ht="15" customHeight="1" thickBot="1" x14ac:dyDescent="0.3">
      <c r="A13" s="232"/>
      <c r="B13" s="232"/>
      <c r="C13" s="232"/>
      <c r="D13" s="232"/>
      <c r="E13" s="232"/>
      <c r="F13" s="232"/>
      <c r="G13" s="232"/>
      <c r="H13" s="232"/>
      <c r="I13" s="232"/>
      <c r="J13" s="232"/>
      <c r="K13" s="232"/>
      <c r="L13" s="232"/>
      <c r="M13" s="232"/>
      <c r="N13" s="232"/>
      <c r="O13" s="232"/>
      <c r="P13" s="233"/>
    </row>
    <row r="14" spans="1:16" ht="47.25" customHeight="1" thickBot="1" x14ac:dyDescent="0.3">
      <c r="A14" s="226" t="s">
        <v>20</v>
      </c>
      <c r="B14" s="226" t="s">
        <v>21</v>
      </c>
      <c r="C14" s="226"/>
      <c r="D14" s="226"/>
      <c r="E14" s="226"/>
      <c r="F14" s="226" t="s">
        <v>22</v>
      </c>
      <c r="G14" s="227" t="str">
        <f>+IF(Presentación!B1="","-","Ejecución del "&amp;Presentación!B1)</f>
        <v>Ejecución del Cuarto Trimestre</v>
      </c>
      <c r="H14" s="228"/>
      <c r="I14" s="228"/>
      <c r="J14" s="228"/>
      <c r="K14" s="228"/>
      <c r="L14" s="229"/>
      <c r="M14" s="226" t="s">
        <v>23</v>
      </c>
      <c r="N14" s="226" t="s">
        <v>24</v>
      </c>
      <c r="O14" s="226" t="s">
        <v>25</v>
      </c>
      <c r="P14" s="226" t="s">
        <v>26</v>
      </c>
    </row>
    <row r="15" spans="1:16" s="12" customFormat="1" ht="63" customHeight="1" thickBot="1" x14ac:dyDescent="0.3">
      <c r="A15" s="226"/>
      <c r="B15" s="17" t="s">
        <v>27</v>
      </c>
      <c r="C15" s="17" t="s">
        <v>28</v>
      </c>
      <c r="D15" s="17" t="s">
        <v>29</v>
      </c>
      <c r="E15" s="17" t="s">
        <v>30</v>
      </c>
      <c r="F15" s="226"/>
      <c r="G15" s="18" t="str">
        <f>+IF(Presentación!B1="","-",IF(Presentación!B1="Primer Trimestre","Enero",IF(Presentación!B1="Segundo Trimestre","Abril",IF(Presentación!B1="Tercer Trimestre","Julio",IF(Presentación!B1="Cuarto Trimestre","Octubre")))))</f>
        <v>Octubre</v>
      </c>
      <c r="H15" s="18" t="str">
        <f>+IF(Presentación!B1="","-",IF(Presentación!B1="Primer Trimestre","Febrero",IF(Presentación!B1="Segundo Trimestre","Mayo",IF(Presentación!B1="Tercer Trimestre","Agosto",IF(Presentación!B1="Cuarto Trimestre","Noviembre")))))</f>
        <v>Noviembre</v>
      </c>
      <c r="I15" s="18" t="str">
        <f>+IF(Presentación!B1="","-",IF(Presentación!B1="Primer Trimestre","Marzo",IF(Presentación!B1="Segundo Trimestre","Junio",IF(Presentación!B1="Tercer Trimestre","Septiembre",IF(Presentación!B1="Cuarto Trimestre","Diciembre")))))</f>
        <v>Diciembre</v>
      </c>
      <c r="J15" s="18" t="s">
        <v>31</v>
      </c>
      <c r="K15" s="18" t="s">
        <v>32</v>
      </c>
      <c r="L15" s="18" t="s">
        <v>33</v>
      </c>
      <c r="M15" s="226"/>
      <c r="N15" s="226"/>
      <c r="O15" s="226"/>
      <c r="P15" s="226"/>
    </row>
    <row r="16" spans="1:16" ht="99.95" customHeight="1" thickBot="1" x14ac:dyDescent="0.3">
      <c r="A16" s="299" t="s">
        <v>631</v>
      </c>
      <c r="B16" s="303" t="s">
        <v>632</v>
      </c>
      <c r="C16" s="101" t="s">
        <v>633</v>
      </c>
      <c r="D16" s="20">
        <v>1</v>
      </c>
      <c r="E16" s="23" t="s">
        <v>60</v>
      </c>
      <c r="F16" s="304" t="s">
        <v>634</v>
      </c>
      <c r="G16" s="155">
        <v>0</v>
      </c>
      <c r="H16" s="155">
        <v>0</v>
      </c>
      <c r="I16" s="156">
        <v>0</v>
      </c>
      <c r="J16" s="156">
        <f>+SUM(G16:I16)</f>
        <v>0</v>
      </c>
      <c r="K16" s="13">
        <f>+IFERROR(J16/D16,"-")</f>
        <v>0</v>
      </c>
      <c r="L16" s="13">
        <f>+K16+100%</f>
        <v>1</v>
      </c>
      <c r="M16" s="299" t="s">
        <v>685</v>
      </c>
      <c r="N16" s="299" t="s">
        <v>686</v>
      </c>
      <c r="O16" s="300" t="s">
        <v>687</v>
      </c>
      <c r="P16" s="111"/>
    </row>
    <row r="17" spans="1:16" ht="99.95" customHeight="1" thickBot="1" x14ac:dyDescent="0.3">
      <c r="A17" s="299"/>
      <c r="B17" s="303"/>
      <c r="C17" s="101" t="s">
        <v>635</v>
      </c>
      <c r="D17" s="22">
        <v>1</v>
      </c>
      <c r="E17" s="23" t="s">
        <v>60</v>
      </c>
      <c r="F17" s="304"/>
      <c r="G17" s="155">
        <v>0</v>
      </c>
      <c r="H17" s="155">
        <v>0</v>
      </c>
      <c r="I17" s="156">
        <v>0</v>
      </c>
      <c r="J17" s="156">
        <f t="shared" ref="J17:J35" si="0">+SUM(G17:I17)</f>
        <v>0</v>
      </c>
      <c r="K17" s="13">
        <f t="shared" ref="K17:K34" si="1">+IFERROR(J17/D17,"-")</f>
        <v>0</v>
      </c>
      <c r="L17" s="13">
        <f>+K17+0%</f>
        <v>0</v>
      </c>
      <c r="M17" s="299"/>
      <c r="N17" s="299"/>
      <c r="O17" s="301"/>
      <c r="P17" s="111"/>
    </row>
    <row r="18" spans="1:16" ht="99.95" customHeight="1" thickBot="1" x14ac:dyDescent="0.3">
      <c r="A18" s="299"/>
      <c r="B18" s="102" t="s">
        <v>636</v>
      </c>
      <c r="C18" s="101" t="s">
        <v>903</v>
      </c>
      <c r="D18" s="24">
        <v>7</v>
      </c>
      <c r="E18" s="23" t="s">
        <v>37</v>
      </c>
      <c r="F18" s="304"/>
      <c r="G18" s="155">
        <v>0</v>
      </c>
      <c r="H18" s="155">
        <v>0</v>
      </c>
      <c r="I18" s="156">
        <v>0</v>
      </c>
      <c r="J18" s="156">
        <f t="shared" si="0"/>
        <v>0</v>
      </c>
      <c r="K18" s="13">
        <f t="shared" si="1"/>
        <v>0</v>
      </c>
      <c r="L18" s="13">
        <f>+K18+100%</f>
        <v>1</v>
      </c>
      <c r="M18" s="299"/>
      <c r="N18" s="299"/>
      <c r="O18" s="301"/>
      <c r="P18" s="111"/>
    </row>
    <row r="19" spans="1:16" ht="99.95" customHeight="1" thickBot="1" x14ac:dyDescent="0.3">
      <c r="A19" s="299"/>
      <c r="B19" s="163" t="s">
        <v>637</v>
      </c>
      <c r="C19" s="101" t="s">
        <v>635</v>
      </c>
      <c r="D19" s="25">
        <v>3</v>
      </c>
      <c r="E19" s="23" t="s">
        <v>60</v>
      </c>
      <c r="F19" s="304"/>
      <c r="G19" s="155">
        <v>0</v>
      </c>
      <c r="H19" s="155">
        <v>0</v>
      </c>
      <c r="I19" s="156">
        <v>0</v>
      </c>
      <c r="J19" s="156">
        <f t="shared" si="0"/>
        <v>0</v>
      </c>
      <c r="K19" s="13">
        <f t="shared" si="1"/>
        <v>0</v>
      </c>
      <c r="L19" s="13">
        <f>+K19+33.3333333333333%</f>
        <v>0.33333333333333298</v>
      </c>
      <c r="M19" s="299"/>
      <c r="N19" s="299"/>
      <c r="O19" s="302"/>
      <c r="P19" s="111"/>
    </row>
    <row r="20" spans="1:16" ht="158.25" customHeight="1" thickBot="1" x14ac:dyDescent="0.3">
      <c r="A20" s="102" t="s">
        <v>638</v>
      </c>
      <c r="B20" s="102" t="s">
        <v>639</v>
      </c>
      <c r="C20" s="101" t="s">
        <v>640</v>
      </c>
      <c r="D20" s="24">
        <v>9</v>
      </c>
      <c r="E20" s="23" t="s">
        <v>37</v>
      </c>
      <c r="F20" s="103" t="s">
        <v>641</v>
      </c>
      <c r="G20" s="155">
        <v>0</v>
      </c>
      <c r="H20" s="155">
        <v>0</v>
      </c>
      <c r="I20" s="156">
        <v>0</v>
      </c>
      <c r="J20" s="156">
        <f t="shared" si="0"/>
        <v>0</v>
      </c>
      <c r="K20" s="13">
        <f t="shared" si="1"/>
        <v>0</v>
      </c>
      <c r="L20" s="13">
        <f>+K20+22.2222222222222%</f>
        <v>0.22222222222222199</v>
      </c>
      <c r="M20" s="102" t="s">
        <v>688</v>
      </c>
      <c r="N20" s="102" t="s">
        <v>689</v>
      </c>
      <c r="O20" s="109" t="s">
        <v>690</v>
      </c>
      <c r="P20" s="111"/>
    </row>
    <row r="21" spans="1:16" ht="161.25" customHeight="1" thickBot="1" x14ac:dyDescent="0.3">
      <c r="A21" s="306" t="s">
        <v>642</v>
      </c>
      <c r="B21" s="306" t="s">
        <v>643</v>
      </c>
      <c r="C21" s="104" t="s">
        <v>644</v>
      </c>
      <c r="D21" s="20">
        <v>1</v>
      </c>
      <c r="E21" s="23" t="s">
        <v>60</v>
      </c>
      <c r="F21" s="103" t="s">
        <v>645</v>
      </c>
      <c r="G21" s="155">
        <v>0</v>
      </c>
      <c r="H21" s="155">
        <v>0</v>
      </c>
      <c r="I21" s="156">
        <v>0</v>
      </c>
      <c r="J21" s="156">
        <f t="shared" si="0"/>
        <v>0</v>
      </c>
      <c r="K21" s="13">
        <f t="shared" si="1"/>
        <v>0</v>
      </c>
      <c r="L21" s="13">
        <f>+K21+0%</f>
        <v>0</v>
      </c>
      <c r="M21" s="102" t="s">
        <v>691</v>
      </c>
      <c r="N21" s="102" t="s">
        <v>692</v>
      </c>
      <c r="O21" s="109" t="s">
        <v>693</v>
      </c>
      <c r="P21" s="111"/>
    </row>
    <row r="22" spans="1:16" ht="159.75" customHeight="1" thickBot="1" x14ac:dyDescent="0.3">
      <c r="A22" s="308"/>
      <c r="B22" s="308"/>
      <c r="C22" s="101" t="s">
        <v>646</v>
      </c>
      <c r="D22" s="20">
        <v>133</v>
      </c>
      <c r="E22" s="23" t="s">
        <v>37</v>
      </c>
      <c r="F22" s="103" t="s">
        <v>647</v>
      </c>
      <c r="G22" s="155">
        <v>0</v>
      </c>
      <c r="H22" s="155">
        <v>0</v>
      </c>
      <c r="I22" s="156">
        <v>0</v>
      </c>
      <c r="J22" s="156">
        <f t="shared" si="0"/>
        <v>0</v>
      </c>
      <c r="K22" s="13">
        <f t="shared" si="1"/>
        <v>0</v>
      </c>
      <c r="L22" s="13">
        <f>+K22+13.5338345864662%</f>
        <v>0.13533834586466201</v>
      </c>
      <c r="M22" s="102" t="s">
        <v>694</v>
      </c>
      <c r="N22" s="102" t="s">
        <v>695</v>
      </c>
      <c r="O22" s="109" t="s">
        <v>696</v>
      </c>
      <c r="P22" s="111"/>
    </row>
    <row r="23" spans="1:16" ht="195.75" customHeight="1" thickBot="1" x14ac:dyDescent="0.3">
      <c r="A23" s="306" t="s">
        <v>642</v>
      </c>
      <c r="B23" s="306" t="s">
        <v>643</v>
      </c>
      <c r="C23" s="159" t="s">
        <v>648</v>
      </c>
      <c r="D23" s="22">
        <v>200</v>
      </c>
      <c r="E23" s="23" t="s">
        <v>37</v>
      </c>
      <c r="F23" s="103" t="s">
        <v>649</v>
      </c>
      <c r="G23" s="155">
        <v>0</v>
      </c>
      <c r="H23" s="155">
        <v>0</v>
      </c>
      <c r="I23" s="156">
        <v>0</v>
      </c>
      <c r="J23" s="156">
        <f t="shared" si="0"/>
        <v>0</v>
      </c>
      <c r="K23" s="13">
        <f t="shared" si="1"/>
        <v>0</v>
      </c>
      <c r="L23" s="13">
        <f>+K23+100%</f>
        <v>1</v>
      </c>
      <c r="M23" s="102" t="s">
        <v>694</v>
      </c>
      <c r="N23" s="102" t="s">
        <v>112</v>
      </c>
      <c r="O23" s="109" t="s">
        <v>697</v>
      </c>
      <c r="P23" s="111"/>
    </row>
    <row r="24" spans="1:16" ht="147" customHeight="1" thickBot="1" x14ac:dyDescent="0.3">
      <c r="A24" s="307"/>
      <c r="B24" s="307"/>
      <c r="C24" s="159" t="s">
        <v>650</v>
      </c>
      <c r="D24" s="24">
        <v>126</v>
      </c>
      <c r="E24" s="23" t="s">
        <v>37</v>
      </c>
      <c r="F24" s="103" t="s">
        <v>651</v>
      </c>
      <c r="G24" s="155">
        <v>0</v>
      </c>
      <c r="H24" s="155">
        <v>0</v>
      </c>
      <c r="I24" s="156">
        <v>0</v>
      </c>
      <c r="J24" s="156">
        <f t="shared" si="0"/>
        <v>0</v>
      </c>
      <c r="K24" s="13">
        <f t="shared" si="1"/>
        <v>0</v>
      </c>
      <c r="L24" s="13">
        <f>+K24+100%</f>
        <v>1</v>
      </c>
      <c r="M24" s="102" t="s">
        <v>698</v>
      </c>
      <c r="N24" s="102" t="s">
        <v>112</v>
      </c>
      <c r="O24" s="109" t="s">
        <v>699</v>
      </c>
      <c r="P24" s="111"/>
    </row>
    <row r="25" spans="1:16" ht="172.5" customHeight="1" thickBot="1" x14ac:dyDescent="0.3">
      <c r="A25" s="308"/>
      <c r="B25" s="308"/>
      <c r="C25" s="105" t="s">
        <v>652</v>
      </c>
      <c r="D25" s="24">
        <v>3</v>
      </c>
      <c r="E25" s="23" t="s">
        <v>37</v>
      </c>
      <c r="F25" s="103" t="s">
        <v>653</v>
      </c>
      <c r="G25" s="155">
        <v>0</v>
      </c>
      <c r="H25" s="155">
        <v>0</v>
      </c>
      <c r="I25" s="156">
        <v>0</v>
      </c>
      <c r="J25" s="156">
        <f t="shared" si="0"/>
        <v>0</v>
      </c>
      <c r="K25" s="13">
        <f t="shared" si="1"/>
        <v>0</v>
      </c>
      <c r="L25" s="13">
        <f>+K25+33.3333333333333%</f>
        <v>0.33333333333333298</v>
      </c>
      <c r="M25" s="102" t="s">
        <v>700</v>
      </c>
      <c r="N25" s="102" t="s">
        <v>695</v>
      </c>
      <c r="O25" s="103" t="s">
        <v>701</v>
      </c>
      <c r="P25" s="111"/>
    </row>
    <row r="26" spans="1:16" ht="222.75" customHeight="1" thickBot="1" x14ac:dyDescent="0.3">
      <c r="A26" s="305" t="s">
        <v>654</v>
      </c>
      <c r="B26" s="160" t="s">
        <v>655</v>
      </c>
      <c r="C26" s="107" t="s">
        <v>656</v>
      </c>
      <c r="D26" s="24">
        <v>74</v>
      </c>
      <c r="E26" s="23" t="s">
        <v>37</v>
      </c>
      <c r="F26" s="103" t="s">
        <v>657</v>
      </c>
      <c r="G26" s="155">
        <v>25</v>
      </c>
      <c r="H26" s="155">
        <v>0</v>
      </c>
      <c r="I26" s="156">
        <v>0</v>
      </c>
      <c r="J26" s="156">
        <f t="shared" si="0"/>
        <v>25</v>
      </c>
      <c r="K26" s="13">
        <f t="shared" si="1"/>
        <v>0.33783783783783783</v>
      </c>
      <c r="L26" s="13">
        <f>+K26+17.5675675675676%</f>
        <v>0.51351351351351382</v>
      </c>
      <c r="M26" s="102" t="s">
        <v>702</v>
      </c>
      <c r="N26" s="102" t="s">
        <v>695</v>
      </c>
      <c r="O26" s="109" t="s">
        <v>703</v>
      </c>
      <c r="P26" s="111"/>
    </row>
    <row r="27" spans="1:16" ht="168" customHeight="1" thickBot="1" x14ac:dyDescent="0.3">
      <c r="A27" s="305"/>
      <c r="B27" s="106" t="s">
        <v>658</v>
      </c>
      <c r="C27" s="107" t="s">
        <v>659</v>
      </c>
      <c r="D27" s="24">
        <v>1</v>
      </c>
      <c r="E27" s="23" t="s">
        <v>37</v>
      </c>
      <c r="F27" s="103" t="s">
        <v>660</v>
      </c>
      <c r="G27" s="155">
        <v>0</v>
      </c>
      <c r="H27" s="155">
        <v>0</v>
      </c>
      <c r="I27" s="156">
        <v>0</v>
      </c>
      <c r="J27" s="156">
        <f t="shared" si="0"/>
        <v>0</v>
      </c>
      <c r="K27" s="13">
        <f t="shared" si="1"/>
        <v>0</v>
      </c>
      <c r="L27" s="13">
        <f>+K27+100%</f>
        <v>1</v>
      </c>
      <c r="M27" s="102" t="s">
        <v>702</v>
      </c>
      <c r="N27" s="102" t="s">
        <v>704</v>
      </c>
      <c r="O27" s="109" t="s">
        <v>904</v>
      </c>
      <c r="P27" s="111"/>
    </row>
    <row r="28" spans="1:16" ht="409.6" customHeight="1" thickBot="1" x14ac:dyDescent="0.3">
      <c r="A28" s="305"/>
      <c r="B28" s="159" t="s">
        <v>661</v>
      </c>
      <c r="C28" s="101" t="s">
        <v>662</v>
      </c>
      <c r="D28" s="24">
        <v>3</v>
      </c>
      <c r="E28" s="23" t="s">
        <v>37</v>
      </c>
      <c r="F28" s="108" t="s">
        <v>663</v>
      </c>
      <c r="G28" s="155">
        <v>0</v>
      </c>
      <c r="H28" s="155">
        <v>0</v>
      </c>
      <c r="I28" s="156">
        <v>0</v>
      </c>
      <c r="J28" s="156">
        <f t="shared" si="0"/>
        <v>0</v>
      </c>
      <c r="K28" s="13">
        <f t="shared" si="1"/>
        <v>0</v>
      </c>
      <c r="L28" s="13">
        <f>+K28+33.3333333333333%</f>
        <v>0.33333333333333298</v>
      </c>
      <c r="M28" s="169" t="s">
        <v>691</v>
      </c>
      <c r="N28" s="102" t="s">
        <v>705</v>
      </c>
      <c r="O28" s="108" t="s">
        <v>706</v>
      </c>
      <c r="P28" s="111"/>
    </row>
    <row r="29" spans="1:16" ht="293.25" customHeight="1" thickBot="1" x14ac:dyDescent="0.3">
      <c r="A29" s="306" t="s">
        <v>664</v>
      </c>
      <c r="B29" s="305" t="s">
        <v>665</v>
      </c>
      <c r="C29" s="102" t="s">
        <v>666</v>
      </c>
      <c r="D29" s="25">
        <v>2</v>
      </c>
      <c r="E29" s="23" t="s">
        <v>60</v>
      </c>
      <c r="F29" s="109" t="s">
        <v>667</v>
      </c>
      <c r="G29" s="155">
        <v>0</v>
      </c>
      <c r="H29" s="155">
        <v>0</v>
      </c>
      <c r="I29" s="156">
        <v>0</v>
      </c>
      <c r="J29" s="156">
        <f t="shared" si="0"/>
        <v>0</v>
      </c>
      <c r="K29" s="13">
        <f t="shared" si="1"/>
        <v>0</v>
      </c>
      <c r="L29" s="13">
        <f>+K29+0%</f>
        <v>0</v>
      </c>
      <c r="M29" s="309" t="s">
        <v>691</v>
      </c>
      <c r="N29" s="102" t="s">
        <v>707</v>
      </c>
      <c r="O29" s="109" t="s">
        <v>708</v>
      </c>
      <c r="P29" s="111"/>
    </row>
    <row r="30" spans="1:16" ht="272.25" customHeight="1" thickBot="1" x14ac:dyDescent="0.3">
      <c r="A30" s="307"/>
      <c r="B30" s="305"/>
      <c r="C30" s="102" t="s">
        <v>668</v>
      </c>
      <c r="D30" s="25">
        <v>1</v>
      </c>
      <c r="E30" s="23" t="s">
        <v>60</v>
      </c>
      <c r="F30" s="108" t="s">
        <v>669</v>
      </c>
      <c r="G30" s="155">
        <v>0</v>
      </c>
      <c r="H30" s="155">
        <v>0</v>
      </c>
      <c r="I30" s="156">
        <v>0</v>
      </c>
      <c r="J30" s="156">
        <f t="shared" si="0"/>
        <v>0</v>
      </c>
      <c r="K30" s="13">
        <f t="shared" si="1"/>
        <v>0</v>
      </c>
      <c r="L30" s="13">
        <f>+K30+0%</f>
        <v>0</v>
      </c>
      <c r="M30" s="310"/>
      <c r="N30" s="102" t="s">
        <v>709</v>
      </c>
      <c r="O30" s="108" t="s">
        <v>710</v>
      </c>
      <c r="P30" s="111"/>
    </row>
    <row r="31" spans="1:16" ht="395.25" customHeight="1" thickBot="1" x14ac:dyDescent="0.3">
      <c r="A31" s="307"/>
      <c r="B31" s="305"/>
      <c r="C31" s="102" t="s">
        <v>670</v>
      </c>
      <c r="D31" s="25">
        <v>2</v>
      </c>
      <c r="E31" s="23" t="s">
        <v>37</v>
      </c>
      <c r="F31" s="109" t="s">
        <v>671</v>
      </c>
      <c r="G31" s="155">
        <v>0</v>
      </c>
      <c r="H31" s="155">
        <v>0</v>
      </c>
      <c r="I31" s="156">
        <v>0</v>
      </c>
      <c r="J31" s="156">
        <f t="shared" si="0"/>
        <v>0</v>
      </c>
      <c r="K31" s="13">
        <f t="shared" si="1"/>
        <v>0</v>
      </c>
      <c r="L31" s="13">
        <f>+K31+50%</f>
        <v>0.5</v>
      </c>
      <c r="M31" s="310"/>
      <c r="N31" s="102" t="s">
        <v>705</v>
      </c>
      <c r="O31" s="109" t="s">
        <v>711</v>
      </c>
      <c r="P31" s="111"/>
    </row>
    <row r="32" spans="1:16" ht="409.6" customHeight="1" thickBot="1" x14ac:dyDescent="0.3">
      <c r="A32" s="307"/>
      <c r="B32" s="305"/>
      <c r="C32" s="102" t="s">
        <v>672</v>
      </c>
      <c r="D32" s="25">
        <v>3</v>
      </c>
      <c r="E32" s="23" t="s">
        <v>60</v>
      </c>
      <c r="F32" s="108" t="s">
        <v>673</v>
      </c>
      <c r="G32" s="155">
        <v>0</v>
      </c>
      <c r="H32" s="155">
        <v>0</v>
      </c>
      <c r="I32" s="156">
        <v>0</v>
      </c>
      <c r="J32" s="156">
        <f t="shared" si="0"/>
        <v>0</v>
      </c>
      <c r="K32" s="13">
        <f t="shared" si="1"/>
        <v>0</v>
      </c>
      <c r="L32" s="13">
        <f>+K32+0%</f>
        <v>0</v>
      </c>
      <c r="M32" s="310"/>
      <c r="N32" s="102" t="s">
        <v>705</v>
      </c>
      <c r="O32" s="108" t="s">
        <v>712</v>
      </c>
      <c r="P32" s="111"/>
    </row>
    <row r="33" spans="1:16" ht="99.95" customHeight="1" thickBot="1" x14ac:dyDescent="0.3">
      <c r="A33" s="308"/>
      <c r="B33" s="305"/>
      <c r="C33" s="101" t="s">
        <v>674</v>
      </c>
      <c r="D33" s="25">
        <v>12</v>
      </c>
      <c r="E33" s="23" t="s">
        <v>60</v>
      </c>
      <c r="F33" s="108" t="s">
        <v>675</v>
      </c>
      <c r="G33" s="155">
        <v>0</v>
      </c>
      <c r="H33" s="155">
        <v>0</v>
      </c>
      <c r="I33" s="156">
        <v>0</v>
      </c>
      <c r="J33" s="156">
        <f t="shared" si="0"/>
        <v>0</v>
      </c>
      <c r="K33" s="13">
        <f t="shared" si="1"/>
        <v>0</v>
      </c>
      <c r="L33" s="13">
        <f>+K33+25%</f>
        <v>0.25</v>
      </c>
      <c r="M33" s="336"/>
      <c r="N33" s="102" t="s">
        <v>698</v>
      </c>
      <c r="O33" s="108" t="s">
        <v>713</v>
      </c>
      <c r="P33" s="111"/>
    </row>
    <row r="34" spans="1:16" ht="279.75" customHeight="1" thickBot="1" x14ac:dyDescent="0.3">
      <c r="A34" s="306" t="s">
        <v>664</v>
      </c>
      <c r="B34" s="305" t="s">
        <v>676</v>
      </c>
      <c r="C34" s="104" t="s">
        <v>677</v>
      </c>
      <c r="D34" s="25">
        <v>1</v>
      </c>
      <c r="E34" s="23" t="s">
        <v>37</v>
      </c>
      <c r="F34" s="110" t="s">
        <v>678</v>
      </c>
      <c r="G34" s="155">
        <v>0</v>
      </c>
      <c r="H34" s="155">
        <v>0</v>
      </c>
      <c r="I34" s="156">
        <v>0</v>
      </c>
      <c r="J34" s="156">
        <f t="shared" si="0"/>
        <v>0</v>
      </c>
      <c r="K34" s="13">
        <f t="shared" si="1"/>
        <v>0</v>
      </c>
      <c r="L34" s="13">
        <f>+K34+0%</f>
        <v>0</v>
      </c>
      <c r="M34" s="311" t="s">
        <v>691</v>
      </c>
      <c r="N34" s="102" t="s">
        <v>707</v>
      </c>
      <c r="O34" s="109" t="s">
        <v>714</v>
      </c>
      <c r="P34" s="111"/>
    </row>
    <row r="35" spans="1:16" ht="344.25" customHeight="1" thickBot="1" x14ac:dyDescent="0.3">
      <c r="A35" s="307"/>
      <c r="B35" s="305"/>
      <c r="C35" s="104" t="s">
        <v>679</v>
      </c>
      <c r="D35" s="25">
        <v>3</v>
      </c>
      <c r="E35" s="23" t="s">
        <v>37</v>
      </c>
      <c r="F35" s="110" t="s">
        <v>680</v>
      </c>
      <c r="G35" s="155">
        <v>0</v>
      </c>
      <c r="H35" s="155">
        <v>0</v>
      </c>
      <c r="I35" s="156">
        <v>0</v>
      </c>
      <c r="J35" s="156">
        <f t="shared" si="0"/>
        <v>0</v>
      </c>
      <c r="K35" s="13">
        <f>+IFERROR(J35/D35,"-")</f>
        <v>0</v>
      </c>
      <c r="L35" s="13">
        <f>+K35+100%</f>
        <v>1</v>
      </c>
      <c r="M35" s="312"/>
      <c r="N35" s="102" t="s">
        <v>707</v>
      </c>
      <c r="O35" s="108" t="s">
        <v>715</v>
      </c>
      <c r="P35" s="111"/>
    </row>
    <row r="36" spans="1:16" ht="99.95" customHeight="1" thickBot="1" x14ac:dyDescent="0.3">
      <c r="A36" s="307"/>
      <c r="B36" s="305"/>
      <c r="C36" s="104" t="s">
        <v>681</v>
      </c>
      <c r="D36" s="25">
        <v>1</v>
      </c>
      <c r="E36" s="23" t="s">
        <v>37</v>
      </c>
      <c r="F36" s="110" t="s">
        <v>682</v>
      </c>
      <c r="G36" s="155">
        <v>0</v>
      </c>
      <c r="H36" s="155">
        <v>0</v>
      </c>
      <c r="I36" s="156">
        <v>0</v>
      </c>
      <c r="J36" s="156">
        <f t="shared" ref="J36:J37" si="2">+SUM(G36:I36)</f>
        <v>0</v>
      </c>
      <c r="K36" s="13">
        <f t="shared" ref="K36:K37" si="3">+IFERROR(J36/D36,"-")</f>
        <v>0</v>
      </c>
      <c r="L36" s="13">
        <f>+K36+100%</f>
        <v>1</v>
      </c>
      <c r="M36" s="312"/>
      <c r="N36" s="112" t="s">
        <v>716</v>
      </c>
      <c r="O36" s="109" t="s">
        <v>717</v>
      </c>
      <c r="P36" s="111"/>
    </row>
    <row r="37" spans="1:16" ht="99.95" customHeight="1" thickBot="1" x14ac:dyDescent="0.3">
      <c r="A37" s="308"/>
      <c r="B37" s="305"/>
      <c r="C37" s="101" t="s">
        <v>683</v>
      </c>
      <c r="D37" s="25">
        <v>1</v>
      </c>
      <c r="E37" s="23" t="s">
        <v>37</v>
      </c>
      <c r="F37" s="108" t="s">
        <v>684</v>
      </c>
      <c r="G37" s="155">
        <v>0</v>
      </c>
      <c r="H37" s="155">
        <v>0</v>
      </c>
      <c r="I37" s="156">
        <v>0</v>
      </c>
      <c r="J37" s="156">
        <f t="shared" si="2"/>
        <v>0</v>
      </c>
      <c r="K37" s="13">
        <f t="shared" si="3"/>
        <v>0</v>
      </c>
      <c r="L37" s="13">
        <f>+K37+0%</f>
        <v>0</v>
      </c>
      <c r="M37" s="313"/>
      <c r="N37" s="102" t="s">
        <v>112</v>
      </c>
      <c r="O37" s="108" t="s">
        <v>718</v>
      </c>
      <c r="P37" s="111"/>
    </row>
    <row r="38" spans="1:16" x14ac:dyDescent="0.25">
      <c r="A38" s="14"/>
      <c r="B38" s="14"/>
      <c r="C38" s="14"/>
      <c r="D38" s="14"/>
      <c r="E38" s="14"/>
      <c r="F38" s="15"/>
      <c r="G38" s="14"/>
      <c r="H38" s="14"/>
      <c r="I38" s="14"/>
      <c r="J38" s="14"/>
      <c r="K38" s="14"/>
      <c r="L38" s="14"/>
      <c r="M38" s="15"/>
      <c r="N38" s="15"/>
      <c r="O38" s="15"/>
    </row>
    <row r="39" spans="1:16" x14ac:dyDescent="0.25">
      <c r="A39" s="14"/>
      <c r="B39" s="14"/>
      <c r="C39" s="14"/>
      <c r="D39" s="14"/>
      <c r="E39" s="14"/>
      <c r="F39" s="15"/>
      <c r="G39" s="14"/>
      <c r="H39" s="14"/>
      <c r="I39" s="14"/>
      <c r="J39" s="14"/>
      <c r="K39" s="14"/>
      <c r="L39" s="14"/>
      <c r="M39" s="15"/>
      <c r="N39" s="15"/>
      <c r="O39" s="15"/>
    </row>
    <row r="40" spans="1:16" x14ac:dyDescent="0.25">
      <c r="A40" s="15"/>
      <c r="B40" s="15"/>
      <c r="C40" s="15"/>
      <c r="D40" s="15"/>
      <c r="E40" s="15"/>
      <c r="F40" s="15"/>
      <c r="G40" s="15"/>
      <c r="H40" s="15"/>
      <c r="I40" s="15"/>
      <c r="J40" s="15"/>
      <c r="K40" s="15"/>
      <c r="L40" s="15"/>
      <c r="M40" s="15"/>
      <c r="N40" s="15"/>
      <c r="O40" s="15"/>
    </row>
    <row r="41" spans="1:16" x14ac:dyDescent="0.25">
      <c r="A41" s="15"/>
      <c r="B41" s="15"/>
      <c r="C41" s="15"/>
      <c r="D41" s="15"/>
      <c r="E41" s="15"/>
      <c r="F41" s="15"/>
      <c r="G41" s="15"/>
      <c r="H41" s="15"/>
      <c r="I41" s="15"/>
      <c r="J41" s="15"/>
      <c r="K41" s="15"/>
      <c r="L41" s="15"/>
      <c r="M41" s="15"/>
      <c r="N41" s="15"/>
      <c r="O41" s="15"/>
    </row>
    <row r="42" spans="1:16" x14ac:dyDescent="0.25">
      <c r="A42" s="15"/>
      <c r="B42" s="15"/>
      <c r="C42" s="15"/>
      <c r="D42" s="15"/>
      <c r="E42" s="15"/>
      <c r="F42" s="15"/>
      <c r="G42" s="15"/>
      <c r="H42" s="15"/>
      <c r="I42" s="15"/>
      <c r="J42" s="15"/>
      <c r="K42" s="15"/>
      <c r="L42" s="15"/>
      <c r="M42" s="15"/>
      <c r="N42" s="15"/>
      <c r="O42" s="15"/>
    </row>
    <row r="43" spans="1:16" x14ac:dyDescent="0.25">
      <c r="A43" s="15"/>
      <c r="B43" s="15"/>
      <c r="C43" s="15"/>
      <c r="D43" s="15"/>
      <c r="E43" s="15"/>
      <c r="F43" s="15"/>
      <c r="G43" s="15"/>
      <c r="H43" s="15"/>
      <c r="I43" s="15"/>
      <c r="J43" s="15"/>
      <c r="K43" s="15"/>
      <c r="L43" s="15"/>
      <c r="M43" s="15"/>
      <c r="N43" s="15"/>
      <c r="O43" s="15"/>
    </row>
    <row r="44" spans="1:16" x14ac:dyDescent="0.25">
      <c r="A44" s="15"/>
      <c r="B44" s="15"/>
      <c r="C44" s="15"/>
      <c r="D44" s="15"/>
      <c r="E44" s="15"/>
      <c r="F44" s="15"/>
      <c r="G44" s="15"/>
      <c r="H44" s="15"/>
      <c r="I44" s="15"/>
      <c r="J44" s="15"/>
      <c r="K44" s="15"/>
      <c r="L44" s="15"/>
      <c r="M44" s="15"/>
      <c r="N44" s="15"/>
      <c r="O44" s="15"/>
    </row>
    <row r="45" spans="1:16" x14ac:dyDescent="0.25">
      <c r="A45" s="15"/>
      <c r="B45" s="15"/>
      <c r="C45" s="15"/>
      <c r="D45" s="15"/>
      <c r="E45" s="15"/>
      <c r="F45" s="15"/>
      <c r="G45" s="15"/>
      <c r="H45" s="15"/>
      <c r="I45" s="15"/>
      <c r="J45" s="15"/>
      <c r="K45" s="15"/>
      <c r="L45" s="15"/>
      <c r="M45" s="15"/>
      <c r="N45" s="15"/>
      <c r="O45" s="15"/>
    </row>
    <row r="46" spans="1:16" ht="15" customHeight="1" x14ac:dyDescent="0.25">
      <c r="A46" s="277"/>
      <c r="B46" s="277"/>
      <c r="C46" s="277"/>
      <c r="D46" s="277"/>
      <c r="E46" s="277"/>
      <c r="F46" s="277"/>
      <c r="G46" s="277"/>
      <c r="H46" s="277"/>
      <c r="I46" s="277"/>
      <c r="J46" s="277"/>
      <c r="K46" s="16"/>
      <c r="L46" s="16"/>
    </row>
    <row r="47" spans="1:16" x14ac:dyDescent="0.25">
      <c r="A47" s="277"/>
      <c r="B47" s="277"/>
      <c r="C47" s="277"/>
      <c r="D47" s="277"/>
      <c r="E47" s="277"/>
      <c r="F47" s="277"/>
      <c r="G47" s="277"/>
      <c r="H47" s="277"/>
      <c r="I47" s="277"/>
      <c r="J47" s="277"/>
      <c r="K47" s="16"/>
      <c r="L47" s="16"/>
    </row>
  </sheetData>
  <mergeCells count="32">
    <mergeCell ref="B34:B37"/>
    <mergeCell ref="M16:M19"/>
    <mergeCell ref="A12:P13"/>
    <mergeCell ref="A6:P6"/>
    <mergeCell ref="A7:P7"/>
    <mergeCell ref="A8:P8"/>
    <mergeCell ref="A9:P9"/>
    <mergeCell ref="A10:P11"/>
    <mergeCell ref="A34:A37"/>
    <mergeCell ref="M29:M33"/>
    <mergeCell ref="M34:M37"/>
    <mergeCell ref="A21:A22"/>
    <mergeCell ref="A23:A25"/>
    <mergeCell ref="B21:B22"/>
    <mergeCell ref="B23:B25"/>
    <mergeCell ref="A29:A33"/>
    <mergeCell ref="N16:N19"/>
    <mergeCell ref="O16:O19"/>
    <mergeCell ref="O14:O15"/>
    <mergeCell ref="P14:P15"/>
    <mergeCell ref="A46:J47"/>
    <mergeCell ref="A16:A19"/>
    <mergeCell ref="B16:B17"/>
    <mergeCell ref="F16:F19"/>
    <mergeCell ref="A26:A28"/>
    <mergeCell ref="A14:A15"/>
    <mergeCell ref="B14:E14"/>
    <mergeCell ref="F14:F15"/>
    <mergeCell ref="G14:L14"/>
    <mergeCell ref="M14:M15"/>
    <mergeCell ref="N14:N15"/>
    <mergeCell ref="B29:B33"/>
  </mergeCells>
  <printOptions horizontalCentered="1" verticalCentered="1"/>
  <pageMargins left="0.05" right="0.05" top="0.37" bottom="0.38" header="0.3" footer="0.23"/>
  <pageSetup scale="33" fitToHeight="0" orientation="landscape" r:id="rId1"/>
  <rowBreaks count="3" manualBreakCount="3">
    <brk id="22" max="15" man="1"/>
    <brk id="28" max="15" man="1"/>
    <brk id="33" max="15" man="1"/>
  </rowBreaks>
  <ignoredErrors>
    <ignoredError sqref="L17" 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P34"/>
  <sheetViews>
    <sheetView showGridLines="0" zoomScale="60" zoomScaleNormal="60" zoomScaleSheetLayoutView="20" workbookViewId="0"/>
  </sheetViews>
  <sheetFormatPr baseColWidth="10" defaultColWidth="11.42578125" defaultRowHeight="15" x14ac:dyDescent="0.25"/>
  <cols>
    <col min="1" max="1" width="36.85546875" style="10" customWidth="1"/>
    <col min="2" max="2" width="25.7109375" style="10" customWidth="1"/>
    <col min="3" max="5" width="20.7109375" style="10" customWidth="1"/>
    <col min="6" max="6" width="37.42578125" style="10" customWidth="1"/>
    <col min="7" max="8" width="15.7109375" style="10" customWidth="1"/>
    <col min="9" max="9" width="17.140625" style="10" customWidth="1"/>
    <col min="10" max="11" width="15.7109375" style="10" customWidth="1"/>
    <col min="12" max="12" width="16.28515625" style="10" customWidth="1"/>
    <col min="13" max="13" width="22.28515625" style="10" customWidth="1"/>
    <col min="14" max="14" width="25.140625" style="10" customWidth="1"/>
    <col min="15" max="15" width="33.28515625" style="10" customWidth="1"/>
    <col min="16" max="16" width="31.28515625" style="10" customWidth="1"/>
    <col min="17" max="16384" width="11.42578125" style="10"/>
  </cols>
  <sheetData>
    <row r="1" spans="1:16" ht="99.95" customHeight="1" x14ac:dyDescent="0.25"/>
    <row r="2" spans="1:16" ht="44.1" customHeight="1" x14ac:dyDescent="0.25">
      <c r="A2" s="9"/>
      <c r="B2" s="9"/>
      <c r="C2" s="9"/>
      <c r="D2" s="9"/>
      <c r="E2" s="9"/>
      <c r="F2" s="9"/>
      <c r="G2" s="9"/>
      <c r="H2" s="9"/>
      <c r="I2" s="9"/>
      <c r="J2" s="9"/>
      <c r="K2" s="9"/>
      <c r="L2" s="9"/>
      <c r="M2" s="9"/>
      <c r="N2" s="9"/>
      <c r="O2" s="9"/>
      <c r="P2" s="9"/>
    </row>
    <row r="3" spans="1:16" ht="44.1" customHeight="1" x14ac:dyDescent="0.25">
      <c r="A3" s="9"/>
      <c r="B3" s="9"/>
      <c r="C3" s="9"/>
      <c r="D3" s="9"/>
      <c r="E3" s="9"/>
      <c r="F3" s="9"/>
      <c r="G3" s="9"/>
      <c r="H3" s="9"/>
      <c r="I3" s="9"/>
      <c r="J3" s="9"/>
      <c r="K3" s="9"/>
      <c r="L3" s="9"/>
      <c r="M3" s="9"/>
      <c r="N3" s="9"/>
      <c r="O3" s="9"/>
      <c r="P3" s="9"/>
    </row>
    <row r="4" spans="1:16" ht="44.1" customHeight="1" x14ac:dyDescent="0.25">
      <c r="A4" s="9"/>
      <c r="B4" s="9"/>
      <c r="C4" s="9"/>
      <c r="D4" s="9"/>
      <c r="E4" s="9"/>
      <c r="F4" s="9"/>
      <c r="G4" s="9"/>
      <c r="H4" s="9"/>
      <c r="I4" s="9"/>
      <c r="J4" s="9"/>
      <c r="K4" s="9"/>
      <c r="L4" s="9"/>
      <c r="M4" s="9"/>
      <c r="N4" s="9"/>
      <c r="O4" s="9"/>
      <c r="P4" s="9"/>
    </row>
    <row r="5" spans="1:16" ht="44.1" customHeight="1" thickBot="1" x14ac:dyDescent="0.3">
      <c r="A5" s="9"/>
      <c r="B5" s="9"/>
      <c r="C5" s="9"/>
      <c r="D5" s="9"/>
      <c r="E5" s="9"/>
      <c r="F5" s="9"/>
      <c r="G5" s="9"/>
      <c r="H5" s="9"/>
      <c r="I5" s="9"/>
      <c r="J5" s="9"/>
      <c r="K5" s="9"/>
      <c r="L5" s="9"/>
      <c r="M5" s="9"/>
      <c r="N5" s="9"/>
      <c r="O5" s="9"/>
      <c r="P5" s="9"/>
    </row>
    <row r="6" spans="1:16" s="11" customFormat="1" ht="44.1" customHeight="1" thickBot="1" x14ac:dyDescent="0.3">
      <c r="A6" s="237" t="s">
        <v>18</v>
      </c>
      <c r="B6" s="238"/>
      <c r="C6" s="238"/>
      <c r="D6" s="238"/>
      <c r="E6" s="238"/>
      <c r="F6" s="238"/>
      <c r="G6" s="238"/>
      <c r="H6" s="238"/>
      <c r="I6" s="238"/>
      <c r="J6" s="238"/>
      <c r="K6" s="238"/>
      <c r="L6" s="238"/>
      <c r="M6" s="238"/>
      <c r="N6" s="238"/>
      <c r="O6" s="238"/>
      <c r="P6" s="239"/>
    </row>
    <row r="7" spans="1:16" s="11" customFormat="1" ht="99.95" customHeight="1" thickBot="1" x14ac:dyDescent="0.3">
      <c r="A7" s="234" t="s">
        <v>85</v>
      </c>
      <c r="B7" s="235"/>
      <c r="C7" s="235"/>
      <c r="D7" s="235"/>
      <c r="E7" s="235"/>
      <c r="F7" s="235"/>
      <c r="G7" s="235"/>
      <c r="H7" s="235"/>
      <c r="I7" s="235"/>
      <c r="J7" s="235"/>
      <c r="K7" s="235"/>
      <c r="L7" s="235"/>
      <c r="M7" s="235"/>
      <c r="N7" s="235"/>
      <c r="O7" s="235"/>
      <c r="P7" s="236"/>
    </row>
    <row r="8" spans="1:16" ht="27" thickBot="1" x14ac:dyDescent="0.3">
      <c r="A8" s="241" t="str">
        <f>+IF(Presentación!B1="","-","Informe de Ejecución del "&amp;Presentación!B1&amp;" del POA 2021 del INESPRE")</f>
        <v>Informe de Ejecución del Cuarto Trimestre del POA 2021 del INESPRE</v>
      </c>
      <c r="B8" s="241"/>
      <c r="C8" s="241"/>
      <c r="D8" s="241"/>
      <c r="E8" s="241"/>
      <c r="F8" s="241"/>
      <c r="G8" s="241"/>
      <c r="H8" s="241"/>
      <c r="I8" s="241"/>
      <c r="J8" s="241"/>
      <c r="K8" s="241"/>
      <c r="L8" s="241"/>
      <c r="M8" s="241"/>
      <c r="N8" s="241"/>
      <c r="O8" s="241"/>
      <c r="P8" s="242"/>
    </row>
    <row r="9" spans="1:16" s="12" customFormat="1" ht="23.25" customHeight="1" x14ac:dyDescent="0.25">
      <c r="A9" s="243" t="s">
        <v>98</v>
      </c>
      <c r="B9" s="244"/>
      <c r="C9" s="244"/>
      <c r="D9" s="244"/>
      <c r="E9" s="244"/>
      <c r="F9" s="244"/>
      <c r="G9" s="244"/>
      <c r="H9" s="244"/>
      <c r="I9" s="244"/>
      <c r="J9" s="244"/>
      <c r="K9" s="244"/>
      <c r="L9" s="244"/>
      <c r="M9" s="244"/>
      <c r="N9" s="244"/>
      <c r="O9" s="244"/>
      <c r="P9" s="245"/>
    </row>
    <row r="10" spans="1:16" s="12" customFormat="1" ht="20.100000000000001" customHeight="1" x14ac:dyDescent="0.25">
      <c r="A10" s="246" t="s">
        <v>19</v>
      </c>
      <c r="B10" s="230"/>
      <c r="C10" s="230"/>
      <c r="D10" s="230"/>
      <c r="E10" s="230"/>
      <c r="F10" s="230"/>
      <c r="G10" s="230"/>
      <c r="H10" s="230"/>
      <c r="I10" s="230"/>
      <c r="J10" s="230"/>
      <c r="K10" s="230"/>
      <c r="L10" s="230"/>
      <c r="M10" s="230"/>
      <c r="N10" s="230"/>
      <c r="O10" s="230"/>
      <c r="P10" s="231"/>
    </row>
    <row r="11" spans="1:16" s="12" customFormat="1" ht="20.100000000000001" customHeight="1" x14ac:dyDescent="0.25">
      <c r="A11" s="247"/>
      <c r="B11" s="248"/>
      <c r="C11" s="248"/>
      <c r="D11" s="248"/>
      <c r="E11" s="248"/>
      <c r="F11" s="248"/>
      <c r="G11" s="248"/>
      <c r="H11" s="248"/>
      <c r="I11" s="248"/>
      <c r="J11" s="248"/>
      <c r="K11" s="248"/>
      <c r="L11" s="248"/>
      <c r="M11" s="248"/>
      <c r="N11" s="248"/>
      <c r="O11" s="248"/>
      <c r="P11" s="249"/>
    </row>
    <row r="12" spans="1:16" s="12" customFormat="1" ht="14.45" customHeight="1" x14ac:dyDescent="0.25">
      <c r="A12" s="230" t="s">
        <v>93</v>
      </c>
      <c r="B12" s="230"/>
      <c r="C12" s="230"/>
      <c r="D12" s="230"/>
      <c r="E12" s="230"/>
      <c r="F12" s="230"/>
      <c r="G12" s="230"/>
      <c r="H12" s="230"/>
      <c r="I12" s="230"/>
      <c r="J12" s="230"/>
      <c r="K12" s="230"/>
      <c r="L12" s="230"/>
      <c r="M12" s="230"/>
      <c r="N12" s="230"/>
      <c r="O12" s="230"/>
      <c r="P12" s="231"/>
    </row>
    <row r="13" spans="1:16" s="12" customFormat="1" ht="15" customHeight="1" thickBot="1" x14ac:dyDescent="0.3">
      <c r="A13" s="232"/>
      <c r="B13" s="232"/>
      <c r="C13" s="232"/>
      <c r="D13" s="232"/>
      <c r="E13" s="232"/>
      <c r="F13" s="232"/>
      <c r="G13" s="232"/>
      <c r="H13" s="232"/>
      <c r="I13" s="232"/>
      <c r="J13" s="232"/>
      <c r="K13" s="232"/>
      <c r="L13" s="232"/>
      <c r="M13" s="232"/>
      <c r="N13" s="232"/>
      <c r="O13" s="232"/>
      <c r="P13" s="233"/>
    </row>
    <row r="14" spans="1:16" ht="47.25" customHeight="1" thickBot="1" x14ac:dyDescent="0.3">
      <c r="A14" s="226" t="s">
        <v>20</v>
      </c>
      <c r="B14" s="226" t="s">
        <v>21</v>
      </c>
      <c r="C14" s="226"/>
      <c r="D14" s="226"/>
      <c r="E14" s="226"/>
      <c r="F14" s="226" t="s">
        <v>22</v>
      </c>
      <c r="G14" s="227" t="str">
        <f>+IF(Presentación!B1="","-","Ejecución del "&amp;Presentación!B1)</f>
        <v>Ejecución del Cuarto Trimestre</v>
      </c>
      <c r="H14" s="228"/>
      <c r="I14" s="228"/>
      <c r="J14" s="228"/>
      <c r="K14" s="228"/>
      <c r="L14" s="229"/>
      <c r="M14" s="226" t="s">
        <v>23</v>
      </c>
      <c r="N14" s="226" t="s">
        <v>24</v>
      </c>
      <c r="O14" s="226" t="s">
        <v>25</v>
      </c>
      <c r="P14" s="226" t="s">
        <v>26</v>
      </c>
    </row>
    <row r="15" spans="1:16" s="12" customFormat="1" ht="63" customHeight="1" thickBot="1" x14ac:dyDescent="0.3">
      <c r="A15" s="226"/>
      <c r="B15" s="17" t="s">
        <v>27</v>
      </c>
      <c r="C15" s="17" t="s">
        <v>28</v>
      </c>
      <c r="D15" s="17" t="s">
        <v>29</v>
      </c>
      <c r="E15" s="17" t="s">
        <v>30</v>
      </c>
      <c r="F15" s="226"/>
      <c r="G15" s="18" t="str">
        <f>+IF(Presentación!B1="","-",IF(Presentación!B1="Primer Trimestre","Enero",IF(Presentación!B1="Segundo Trimestre","Abril",IF(Presentación!B1="Tercer Trimestre","Julio",IF(Presentación!B1="Cuarto Trimestre","Octubre")))))</f>
        <v>Octubre</v>
      </c>
      <c r="H15" s="18" t="str">
        <f>+IF(Presentación!B1="","-",IF(Presentación!B1="Primer Trimestre","Febrero",IF(Presentación!B1="Segundo Trimestre","Mayo",IF(Presentación!B1="Tercer Trimestre","Agosto",IF(Presentación!B1="Cuarto Trimestre","Noviembre")))))</f>
        <v>Noviembre</v>
      </c>
      <c r="I15" s="18" t="str">
        <f>+IF(Presentación!B1="","-",IF(Presentación!B1="Primer Trimestre","Marzo",IF(Presentación!B1="Segundo Trimestre","Junio",IF(Presentación!B1="Tercer Trimestre","Septiembre",IF(Presentación!B1="Cuarto Trimestre","Diciembre")))))</f>
        <v>Diciembre</v>
      </c>
      <c r="J15" s="18" t="s">
        <v>31</v>
      </c>
      <c r="K15" s="18" t="s">
        <v>32</v>
      </c>
      <c r="L15" s="18" t="s">
        <v>33</v>
      </c>
      <c r="M15" s="226"/>
      <c r="N15" s="226"/>
      <c r="O15" s="226"/>
      <c r="P15" s="226"/>
    </row>
    <row r="16" spans="1:16" ht="99.95" customHeight="1" thickBot="1" x14ac:dyDescent="0.3">
      <c r="A16" s="113" t="s">
        <v>719</v>
      </c>
      <c r="B16" s="114" t="s">
        <v>720</v>
      </c>
      <c r="C16" s="115" t="s">
        <v>721</v>
      </c>
      <c r="D16" s="20">
        <v>145</v>
      </c>
      <c r="E16" s="87" t="s">
        <v>37</v>
      </c>
      <c r="F16" s="116" t="s">
        <v>722</v>
      </c>
      <c r="G16" s="155">
        <v>5</v>
      </c>
      <c r="H16" s="155">
        <v>15</v>
      </c>
      <c r="I16" s="156">
        <v>24</v>
      </c>
      <c r="J16" s="156">
        <f>+SUM(G16:I16)</f>
        <v>44</v>
      </c>
      <c r="K16" s="13">
        <f>+IFERROR(J16/D16,"-")</f>
        <v>0.30344827586206896</v>
      </c>
      <c r="L16" s="13">
        <f>+K16+68.9655172413793%</f>
        <v>0.99310344827586206</v>
      </c>
      <c r="M16" s="117" t="s">
        <v>747</v>
      </c>
      <c r="N16" s="117" t="s">
        <v>748</v>
      </c>
      <c r="O16" s="119" t="s">
        <v>749</v>
      </c>
      <c r="P16" s="120"/>
    </row>
    <row r="17" spans="1:16" ht="128.25" customHeight="1" thickBot="1" x14ac:dyDescent="0.3">
      <c r="A17" s="117" t="s">
        <v>723</v>
      </c>
      <c r="B17" s="115" t="s">
        <v>724</v>
      </c>
      <c r="C17" s="115" t="s">
        <v>725</v>
      </c>
      <c r="D17" s="22">
        <v>71</v>
      </c>
      <c r="E17" s="87" t="s">
        <v>37</v>
      </c>
      <c r="F17" s="116" t="s">
        <v>726</v>
      </c>
      <c r="G17" s="155">
        <v>3</v>
      </c>
      <c r="H17" s="155">
        <v>2</v>
      </c>
      <c r="I17" s="156">
        <v>0</v>
      </c>
      <c r="J17" s="156">
        <f t="shared" ref="J17:J22" si="0">+SUM(G17:I17)</f>
        <v>5</v>
      </c>
      <c r="K17" s="13">
        <f t="shared" ref="K17:K22" si="1">+IFERROR(J17/D17,"-")</f>
        <v>7.0422535211267609E-2</v>
      </c>
      <c r="L17" s="13">
        <f>+K17+70.4225352112676%</f>
        <v>0.77464788732394363</v>
      </c>
      <c r="M17" s="117" t="s">
        <v>750</v>
      </c>
      <c r="N17" s="117" t="s">
        <v>751</v>
      </c>
      <c r="O17" s="119" t="s">
        <v>752</v>
      </c>
      <c r="P17" s="120"/>
    </row>
    <row r="18" spans="1:16" ht="99.95" customHeight="1" thickBot="1" x14ac:dyDescent="0.3">
      <c r="A18" s="117" t="s">
        <v>727</v>
      </c>
      <c r="B18" s="115" t="s">
        <v>728</v>
      </c>
      <c r="C18" s="115" t="s">
        <v>729</v>
      </c>
      <c r="D18" s="24">
        <v>16</v>
      </c>
      <c r="E18" s="87" t="s">
        <v>37</v>
      </c>
      <c r="F18" s="116" t="s">
        <v>730</v>
      </c>
      <c r="G18" s="155">
        <v>1</v>
      </c>
      <c r="H18" s="155">
        <v>1</v>
      </c>
      <c r="I18" s="156">
        <v>0</v>
      </c>
      <c r="J18" s="156">
        <f t="shared" si="0"/>
        <v>2</v>
      </c>
      <c r="K18" s="13">
        <f t="shared" si="1"/>
        <v>0.125</v>
      </c>
      <c r="L18" s="13">
        <f>+K18+25%</f>
        <v>0.375</v>
      </c>
      <c r="M18" s="117" t="s">
        <v>342</v>
      </c>
      <c r="N18" s="117" t="s">
        <v>751</v>
      </c>
      <c r="O18" s="119" t="s">
        <v>753</v>
      </c>
      <c r="P18" s="120"/>
    </row>
    <row r="19" spans="1:16" ht="99.95" customHeight="1" thickBot="1" x14ac:dyDescent="0.3">
      <c r="A19" s="117" t="s">
        <v>731</v>
      </c>
      <c r="B19" s="114" t="s">
        <v>732</v>
      </c>
      <c r="C19" s="115" t="s">
        <v>733</v>
      </c>
      <c r="D19" s="25">
        <v>10</v>
      </c>
      <c r="E19" s="87" t="s">
        <v>37</v>
      </c>
      <c r="F19" s="116" t="s">
        <v>734</v>
      </c>
      <c r="G19" s="155">
        <v>8</v>
      </c>
      <c r="H19" s="155">
        <v>7</v>
      </c>
      <c r="I19" s="156">
        <v>1</v>
      </c>
      <c r="J19" s="156">
        <f t="shared" si="0"/>
        <v>16</v>
      </c>
      <c r="K19" s="13">
        <f t="shared" si="1"/>
        <v>1.6</v>
      </c>
      <c r="L19" s="13">
        <f>+K19+140%</f>
        <v>3</v>
      </c>
      <c r="M19" s="117" t="s">
        <v>754</v>
      </c>
      <c r="N19" s="117" t="s">
        <v>755</v>
      </c>
      <c r="O19" s="119" t="s">
        <v>756</v>
      </c>
      <c r="P19" s="120"/>
    </row>
    <row r="20" spans="1:16" ht="99.95" customHeight="1" thickBot="1" x14ac:dyDescent="0.3">
      <c r="A20" s="117" t="s">
        <v>735</v>
      </c>
      <c r="B20" s="118" t="s">
        <v>736</v>
      </c>
      <c r="C20" s="115" t="s">
        <v>737</v>
      </c>
      <c r="D20" s="24">
        <v>2</v>
      </c>
      <c r="E20" s="87" t="s">
        <v>37</v>
      </c>
      <c r="F20" s="116" t="s">
        <v>738</v>
      </c>
      <c r="G20" s="155">
        <v>0</v>
      </c>
      <c r="H20" s="155">
        <v>1</v>
      </c>
      <c r="I20" s="156">
        <v>0</v>
      </c>
      <c r="J20" s="156">
        <f t="shared" si="0"/>
        <v>1</v>
      </c>
      <c r="K20" s="13">
        <f t="shared" si="1"/>
        <v>0.5</v>
      </c>
      <c r="L20" s="13">
        <f>+K20+150%</f>
        <v>2</v>
      </c>
      <c r="M20" s="117" t="s">
        <v>81</v>
      </c>
      <c r="N20" s="117" t="s">
        <v>751</v>
      </c>
      <c r="O20" s="119" t="s">
        <v>757</v>
      </c>
      <c r="P20" s="120"/>
    </row>
    <row r="21" spans="1:16" ht="127.5" customHeight="1" thickBot="1" x14ac:dyDescent="0.3">
      <c r="A21" s="117" t="s">
        <v>739</v>
      </c>
      <c r="B21" s="118" t="s">
        <v>740</v>
      </c>
      <c r="C21" s="115" t="s">
        <v>741</v>
      </c>
      <c r="D21" s="20">
        <v>47</v>
      </c>
      <c r="E21" s="87" t="s">
        <v>60</v>
      </c>
      <c r="F21" s="116" t="s">
        <v>742</v>
      </c>
      <c r="G21" s="155">
        <v>0</v>
      </c>
      <c r="H21" s="155">
        <v>1</v>
      </c>
      <c r="I21" s="156">
        <v>1</v>
      </c>
      <c r="J21" s="156">
        <f t="shared" si="0"/>
        <v>2</v>
      </c>
      <c r="K21" s="13">
        <f t="shared" si="1"/>
        <v>4.2553191489361701E-2</v>
      </c>
      <c r="L21" s="13">
        <f>+K21+21.2765957446808%</f>
        <v>0.25531914893616969</v>
      </c>
      <c r="M21" s="117" t="s">
        <v>751</v>
      </c>
      <c r="N21" s="117" t="s">
        <v>751</v>
      </c>
      <c r="O21" s="119" t="s">
        <v>758</v>
      </c>
      <c r="P21" s="120"/>
    </row>
    <row r="22" spans="1:16" ht="99.95" customHeight="1" thickBot="1" x14ac:dyDescent="0.3">
      <c r="A22" s="117" t="s">
        <v>743</v>
      </c>
      <c r="B22" s="118" t="s">
        <v>744</v>
      </c>
      <c r="C22" s="115" t="s">
        <v>745</v>
      </c>
      <c r="D22" s="20">
        <v>137</v>
      </c>
      <c r="E22" s="87" t="s">
        <v>60</v>
      </c>
      <c r="F22" s="116" t="s">
        <v>746</v>
      </c>
      <c r="G22" s="155">
        <v>100</v>
      </c>
      <c r="H22" s="155">
        <v>65</v>
      </c>
      <c r="I22" s="156">
        <v>60</v>
      </c>
      <c r="J22" s="156">
        <f t="shared" si="0"/>
        <v>225</v>
      </c>
      <c r="K22" s="13">
        <f t="shared" si="1"/>
        <v>1.6423357664233578</v>
      </c>
      <c r="L22" s="13">
        <f>+K22+605.839416058394%</f>
        <v>7.7007299270072984</v>
      </c>
      <c r="M22" s="117" t="s">
        <v>751</v>
      </c>
      <c r="N22" s="117" t="s">
        <v>759</v>
      </c>
      <c r="O22" s="119" t="s">
        <v>760</v>
      </c>
      <c r="P22" s="120"/>
    </row>
    <row r="23" spans="1:16" x14ac:dyDescent="0.25">
      <c r="A23" s="14"/>
      <c r="B23" s="14"/>
      <c r="C23" s="14"/>
      <c r="D23" s="14"/>
      <c r="E23" s="14"/>
      <c r="F23" s="15"/>
      <c r="G23" s="14"/>
      <c r="H23" s="14"/>
      <c r="I23" s="14"/>
      <c r="J23" s="14"/>
      <c r="K23" s="14"/>
      <c r="L23" s="14"/>
      <c r="M23" s="15"/>
      <c r="N23" s="15"/>
      <c r="O23" s="15"/>
    </row>
    <row r="24" spans="1:16" x14ac:dyDescent="0.25">
      <c r="A24" s="14"/>
      <c r="B24" s="14"/>
      <c r="C24" s="14"/>
      <c r="D24" s="14"/>
      <c r="E24" s="14"/>
      <c r="F24" s="15"/>
      <c r="G24" s="14"/>
      <c r="H24" s="14"/>
      <c r="I24" s="14"/>
      <c r="J24" s="14"/>
      <c r="K24" s="14"/>
      <c r="L24" s="14"/>
      <c r="M24" s="15"/>
      <c r="N24" s="15"/>
      <c r="O24" s="15"/>
    </row>
    <row r="25" spans="1:16" x14ac:dyDescent="0.25">
      <c r="A25" s="14"/>
      <c r="B25" s="14"/>
      <c r="C25" s="14"/>
      <c r="D25" s="14"/>
      <c r="E25" s="14"/>
      <c r="F25" s="15"/>
      <c r="G25" s="14"/>
      <c r="H25" s="14"/>
      <c r="I25" s="14"/>
      <c r="J25" s="14"/>
      <c r="K25" s="14"/>
      <c r="L25" s="14"/>
      <c r="M25" s="15"/>
      <c r="N25" s="15"/>
      <c r="O25" s="15"/>
    </row>
    <row r="26" spans="1:16" x14ac:dyDescent="0.25">
      <c r="A26" s="14"/>
      <c r="B26" s="14"/>
      <c r="C26" s="14"/>
      <c r="D26" s="14"/>
      <c r="E26" s="14"/>
      <c r="F26" s="15"/>
      <c r="G26" s="14"/>
      <c r="H26" s="14"/>
      <c r="I26" s="14"/>
      <c r="J26" s="14"/>
      <c r="K26" s="14"/>
      <c r="L26" s="14"/>
      <c r="M26" s="15"/>
      <c r="N26" s="15"/>
      <c r="O26" s="15"/>
    </row>
    <row r="27" spans="1:16" x14ac:dyDescent="0.25">
      <c r="A27" s="15"/>
      <c r="B27" s="15"/>
      <c r="C27" s="15"/>
      <c r="D27" s="15"/>
      <c r="E27" s="15"/>
      <c r="F27" s="15"/>
      <c r="G27" s="15"/>
      <c r="H27" s="15"/>
      <c r="I27" s="15"/>
      <c r="J27" s="15"/>
      <c r="K27" s="15"/>
      <c r="L27" s="15"/>
      <c r="M27" s="15"/>
      <c r="N27" s="15"/>
      <c r="O27" s="15"/>
    </row>
    <row r="28" spans="1:16" x14ac:dyDescent="0.25">
      <c r="A28" s="15"/>
      <c r="B28" s="15"/>
      <c r="C28" s="15"/>
      <c r="D28" s="15"/>
      <c r="E28" s="15"/>
      <c r="F28" s="15"/>
      <c r="G28" s="15"/>
      <c r="H28" s="15"/>
      <c r="I28" s="15"/>
      <c r="J28" s="15"/>
      <c r="K28" s="15"/>
      <c r="L28" s="15"/>
      <c r="M28" s="15"/>
      <c r="N28" s="15"/>
      <c r="O28" s="15"/>
    </row>
    <row r="29" spans="1:16" x14ac:dyDescent="0.25">
      <c r="A29" s="15"/>
      <c r="B29" s="15"/>
      <c r="C29" s="15"/>
      <c r="D29" s="15"/>
      <c r="E29" s="15"/>
      <c r="F29" s="15"/>
      <c r="G29" s="15"/>
      <c r="H29" s="15"/>
      <c r="I29" s="15"/>
      <c r="J29" s="15"/>
      <c r="K29" s="15"/>
      <c r="L29" s="15"/>
      <c r="M29" s="15"/>
      <c r="N29" s="15"/>
      <c r="O29" s="15"/>
    </row>
    <row r="30" spans="1:16" x14ac:dyDescent="0.25">
      <c r="A30" s="15"/>
      <c r="B30" s="15"/>
      <c r="C30" s="15"/>
      <c r="D30" s="15"/>
      <c r="E30" s="15"/>
      <c r="F30" s="15"/>
      <c r="G30" s="15"/>
      <c r="H30" s="15"/>
      <c r="I30" s="15"/>
      <c r="J30" s="15"/>
      <c r="K30" s="15"/>
      <c r="L30" s="15"/>
      <c r="M30" s="15"/>
      <c r="N30" s="15"/>
      <c r="O30" s="15"/>
    </row>
    <row r="31" spans="1:16" x14ac:dyDescent="0.25">
      <c r="A31" s="15"/>
      <c r="B31" s="15"/>
      <c r="C31" s="15"/>
      <c r="D31" s="15"/>
      <c r="E31" s="15"/>
      <c r="F31" s="15"/>
      <c r="G31" s="15"/>
      <c r="H31" s="15"/>
      <c r="I31" s="15"/>
      <c r="J31" s="15"/>
      <c r="K31" s="15"/>
      <c r="L31" s="15"/>
      <c r="M31" s="15"/>
      <c r="N31" s="15"/>
      <c r="O31" s="15"/>
    </row>
    <row r="32" spans="1:16" x14ac:dyDescent="0.25">
      <c r="A32" s="15"/>
      <c r="B32" s="15"/>
      <c r="C32" s="15"/>
      <c r="D32" s="15"/>
      <c r="E32" s="15"/>
      <c r="F32" s="15"/>
      <c r="G32" s="15"/>
      <c r="H32" s="15"/>
      <c r="I32" s="15"/>
      <c r="J32" s="15"/>
      <c r="K32" s="15"/>
      <c r="L32" s="15"/>
      <c r="M32" s="15"/>
      <c r="N32" s="15"/>
      <c r="O32" s="15"/>
    </row>
    <row r="33" spans="1:12" ht="15" customHeight="1" x14ac:dyDescent="0.25">
      <c r="A33" s="277"/>
      <c r="B33" s="277"/>
      <c r="C33" s="277"/>
      <c r="D33" s="277"/>
      <c r="E33" s="277"/>
      <c r="F33" s="277"/>
      <c r="G33" s="277"/>
      <c r="H33" s="277"/>
      <c r="I33" s="277"/>
      <c r="J33" s="277"/>
      <c r="K33" s="16"/>
      <c r="L33" s="16"/>
    </row>
    <row r="34" spans="1:12" x14ac:dyDescent="0.25">
      <c r="A34" s="277"/>
      <c r="B34" s="277"/>
      <c r="C34" s="277"/>
      <c r="D34" s="277"/>
      <c r="E34" s="277"/>
      <c r="F34" s="277"/>
      <c r="G34" s="277"/>
      <c r="H34" s="277"/>
      <c r="I34" s="277"/>
      <c r="J34" s="277"/>
      <c r="K34" s="16"/>
      <c r="L34" s="16"/>
    </row>
  </sheetData>
  <mergeCells count="15">
    <mergeCell ref="A12:P13"/>
    <mergeCell ref="A6:P6"/>
    <mergeCell ref="A7:P7"/>
    <mergeCell ref="A8:P8"/>
    <mergeCell ref="A9:P9"/>
    <mergeCell ref="A10:P11"/>
    <mergeCell ref="O14:O15"/>
    <mergeCell ref="P14:P15"/>
    <mergeCell ref="A33:J34"/>
    <mergeCell ref="A14:A15"/>
    <mergeCell ref="B14:E14"/>
    <mergeCell ref="F14:F15"/>
    <mergeCell ref="G14:L14"/>
    <mergeCell ref="M14:M15"/>
    <mergeCell ref="N14:N15"/>
  </mergeCells>
  <printOptions horizontalCentered="1" verticalCentered="1"/>
  <pageMargins left="3.937007874015748E-2" right="3.937007874015748E-2" top="0.35433070866141736" bottom="0.39370078740157483" header="0.31496062992125984" footer="0.23622047244094491"/>
  <pageSetup scale="35"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P38"/>
  <sheetViews>
    <sheetView showGridLines="0" zoomScale="60" zoomScaleNormal="60" zoomScaleSheetLayoutView="20" workbookViewId="0"/>
  </sheetViews>
  <sheetFormatPr baseColWidth="10" defaultColWidth="11.42578125" defaultRowHeight="15" x14ac:dyDescent="0.25"/>
  <cols>
    <col min="1" max="1" width="36.85546875" style="10" customWidth="1"/>
    <col min="2" max="2" width="25.7109375" style="10" customWidth="1"/>
    <col min="3" max="5" width="20.7109375" style="10" customWidth="1"/>
    <col min="6" max="6" width="36.85546875" style="10" customWidth="1"/>
    <col min="7" max="8" width="15.7109375" style="10" customWidth="1"/>
    <col min="9" max="9" width="17.140625" style="10" customWidth="1"/>
    <col min="10" max="11" width="15.7109375" style="10" customWidth="1"/>
    <col min="12" max="12" width="16.28515625" style="10" customWidth="1"/>
    <col min="13" max="13" width="22.28515625" style="10" customWidth="1"/>
    <col min="14" max="14" width="24.85546875" style="10" customWidth="1"/>
    <col min="15" max="15" width="38" style="10" customWidth="1"/>
    <col min="16" max="16" width="31.28515625" style="10" customWidth="1"/>
    <col min="17" max="16384" width="11.42578125" style="10"/>
  </cols>
  <sheetData>
    <row r="1" spans="1:16" ht="99.95" customHeight="1" x14ac:dyDescent="0.25"/>
    <row r="2" spans="1:16" ht="44.1" customHeight="1" x14ac:dyDescent="0.25">
      <c r="A2" s="9"/>
      <c r="B2" s="9"/>
      <c r="C2" s="9"/>
      <c r="D2" s="9"/>
      <c r="E2" s="9"/>
      <c r="F2" s="9"/>
      <c r="G2" s="9"/>
      <c r="H2" s="9"/>
      <c r="I2" s="9"/>
      <c r="J2" s="9"/>
      <c r="K2" s="9"/>
      <c r="L2" s="9"/>
      <c r="M2" s="9"/>
      <c r="N2" s="9"/>
      <c r="O2" s="9"/>
      <c r="P2" s="9"/>
    </row>
    <row r="3" spans="1:16" ht="44.1" customHeight="1" x14ac:dyDescent="0.25">
      <c r="A3" s="9"/>
      <c r="B3" s="9"/>
      <c r="C3" s="9"/>
      <c r="D3" s="9"/>
      <c r="E3" s="9"/>
      <c r="F3" s="9"/>
      <c r="G3" s="9"/>
      <c r="H3" s="9"/>
      <c r="I3" s="9"/>
      <c r="J3" s="9"/>
      <c r="K3" s="9"/>
      <c r="L3" s="9"/>
      <c r="M3" s="9"/>
      <c r="N3" s="9"/>
      <c r="O3" s="9"/>
      <c r="P3" s="9"/>
    </row>
    <row r="4" spans="1:16" ht="44.1" customHeight="1" x14ac:dyDescent="0.25">
      <c r="A4" s="9"/>
      <c r="B4" s="9"/>
      <c r="C4" s="9"/>
      <c r="D4" s="9"/>
      <c r="E4" s="9"/>
      <c r="F4" s="9"/>
      <c r="G4" s="9"/>
      <c r="H4" s="9"/>
      <c r="I4" s="9"/>
      <c r="J4" s="9"/>
      <c r="K4" s="9"/>
      <c r="L4" s="9"/>
      <c r="M4" s="9"/>
      <c r="N4" s="9"/>
      <c r="O4" s="9"/>
      <c r="P4" s="9"/>
    </row>
    <row r="5" spans="1:16" ht="44.1" customHeight="1" thickBot="1" x14ac:dyDescent="0.3">
      <c r="A5" s="9"/>
      <c r="B5" s="9"/>
      <c r="C5" s="9"/>
      <c r="D5" s="9"/>
      <c r="E5" s="9"/>
      <c r="F5" s="9"/>
      <c r="G5" s="9"/>
      <c r="H5" s="9"/>
      <c r="I5" s="9"/>
      <c r="J5" s="9"/>
      <c r="K5" s="9"/>
      <c r="L5" s="9"/>
      <c r="M5" s="9"/>
      <c r="N5" s="9"/>
      <c r="O5" s="9"/>
      <c r="P5" s="9"/>
    </row>
    <row r="6" spans="1:16" s="11" customFormat="1" ht="44.1" customHeight="1" thickBot="1" x14ac:dyDescent="0.3">
      <c r="A6" s="237" t="s">
        <v>18</v>
      </c>
      <c r="B6" s="238"/>
      <c r="C6" s="238"/>
      <c r="D6" s="238"/>
      <c r="E6" s="238"/>
      <c r="F6" s="238"/>
      <c r="G6" s="238"/>
      <c r="H6" s="238"/>
      <c r="I6" s="238"/>
      <c r="J6" s="238"/>
      <c r="K6" s="238"/>
      <c r="L6" s="238"/>
      <c r="M6" s="238"/>
      <c r="N6" s="238"/>
      <c r="O6" s="238"/>
      <c r="P6" s="239"/>
    </row>
    <row r="7" spans="1:16" s="11" customFormat="1" ht="99.95" customHeight="1" thickBot="1" x14ac:dyDescent="0.3">
      <c r="A7" s="234" t="s">
        <v>85</v>
      </c>
      <c r="B7" s="235"/>
      <c r="C7" s="235"/>
      <c r="D7" s="235"/>
      <c r="E7" s="235"/>
      <c r="F7" s="235"/>
      <c r="G7" s="235"/>
      <c r="H7" s="235"/>
      <c r="I7" s="235"/>
      <c r="J7" s="235"/>
      <c r="K7" s="235"/>
      <c r="L7" s="235"/>
      <c r="M7" s="235"/>
      <c r="N7" s="235"/>
      <c r="O7" s="235"/>
      <c r="P7" s="236"/>
    </row>
    <row r="8" spans="1:16" ht="27" thickBot="1" x14ac:dyDescent="0.3">
      <c r="A8" s="241" t="str">
        <f>+IF(Presentación!B1="","-","Informe de Ejecución del "&amp;Presentación!B1&amp;" del POA 2021 del INESPRE")</f>
        <v>Informe de Ejecución del Cuarto Trimestre del POA 2021 del INESPRE</v>
      </c>
      <c r="B8" s="241"/>
      <c r="C8" s="241"/>
      <c r="D8" s="241"/>
      <c r="E8" s="241"/>
      <c r="F8" s="241"/>
      <c r="G8" s="241"/>
      <c r="H8" s="241"/>
      <c r="I8" s="241"/>
      <c r="J8" s="241"/>
      <c r="K8" s="241"/>
      <c r="L8" s="241"/>
      <c r="M8" s="241"/>
      <c r="N8" s="241"/>
      <c r="O8" s="241"/>
      <c r="P8" s="242"/>
    </row>
    <row r="9" spans="1:16" s="12" customFormat="1" ht="23.25" customHeight="1" x14ac:dyDescent="0.25">
      <c r="A9" s="243" t="s">
        <v>99</v>
      </c>
      <c r="B9" s="244"/>
      <c r="C9" s="244"/>
      <c r="D9" s="244"/>
      <c r="E9" s="244"/>
      <c r="F9" s="244"/>
      <c r="G9" s="244"/>
      <c r="H9" s="244"/>
      <c r="I9" s="244"/>
      <c r="J9" s="244"/>
      <c r="K9" s="244"/>
      <c r="L9" s="244"/>
      <c r="M9" s="244"/>
      <c r="N9" s="244"/>
      <c r="O9" s="244"/>
      <c r="P9" s="245"/>
    </row>
    <row r="10" spans="1:16" s="12" customFormat="1" ht="20.100000000000001" customHeight="1" x14ac:dyDescent="0.25">
      <c r="A10" s="246" t="s">
        <v>19</v>
      </c>
      <c r="B10" s="230"/>
      <c r="C10" s="230"/>
      <c r="D10" s="230"/>
      <c r="E10" s="230"/>
      <c r="F10" s="230"/>
      <c r="G10" s="230"/>
      <c r="H10" s="230"/>
      <c r="I10" s="230"/>
      <c r="J10" s="230"/>
      <c r="K10" s="230"/>
      <c r="L10" s="230"/>
      <c r="M10" s="230"/>
      <c r="N10" s="230"/>
      <c r="O10" s="230"/>
      <c r="P10" s="231"/>
    </row>
    <row r="11" spans="1:16" s="12" customFormat="1" ht="20.100000000000001" customHeight="1" x14ac:dyDescent="0.25">
      <c r="A11" s="247"/>
      <c r="B11" s="248"/>
      <c r="C11" s="248"/>
      <c r="D11" s="248"/>
      <c r="E11" s="248"/>
      <c r="F11" s="248"/>
      <c r="G11" s="248"/>
      <c r="H11" s="248"/>
      <c r="I11" s="248"/>
      <c r="J11" s="248"/>
      <c r="K11" s="248"/>
      <c r="L11" s="248"/>
      <c r="M11" s="248"/>
      <c r="N11" s="248"/>
      <c r="O11" s="248"/>
      <c r="P11" s="249"/>
    </row>
    <row r="12" spans="1:16" s="12" customFormat="1" ht="14.45" customHeight="1" x14ac:dyDescent="0.25">
      <c r="A12" s="230" t="s">
        <v>93</v>
      </c>
      <c r="B12" s="230"/>
      <c r="C12" s="230"/>
      <c r="D12" s="230"/>
      <c r="E12" s="230"/>
      <c r="F12" s="230"/>
      <c r="G12" s="230"/>
      <c r="H12" s="230"/>
      <c r="I12" s="230"/>
      <c r="J12" s="230"/>
      <c r="K12" s="230"/>
      <c r="L12" s="230"/>
      <c r="M12" s="230"/>
      <c r="N12" s="230"/>
      <c r="O12" s="230"/>
      <c r="P12" s="231"/>
    </row>
    <row r="13" spans="1:16" s="12" customFormat="1" ht="15" customHeight="1" thickBot="1" x14ac:dyDescent="0.3">
      <c r="A13" s="232"/>
      <c r="B13" s="232"/>
      <c r="C13" s="232"/>
      <c r="D13" s="232"/>
      <c r="E13" s="232"/>
      <c r="F13" s="232"/>
      <c r="G13" s="232"/>
      <c r="H13" s="232"/>
      <c r="I13" s="232"/>
      <c r="J13" s="232"/>
      <c r="K13" s="232"/>
      <c r="L13" s="232"/>
      <c r="M13" s="232"/>
      <c r="N13" s="232"/>
      <c r="O13" s="232"/>
      <c r="P13" s="233"/>
    </row>
    <row r="14" spans="1:16" ht="47.25" customHeight="1" thickBot="1" x14ac:dyDescent="0.3">
      <c r="A14" s="226" t="s">
        <v>20</v>
      </c>
      <c r="B14" s="226" t="s">
        <v>21</v>
      </c>
      <c r="C14" s="226"/>
      <c r="D14" s="226"/>
      <c r="E14" s="226"/>
      <c r="F14" s="226" t="s">
        <v>22</v>
      </c>
      <c r="G14" s="227" t="str">
        <f>+IF(Presentación!B1="","-","Ejecución del "&amp;Presentación!B1)</f>
        <v>Ejecución del Cuarto Trimestre</v>
      </c>
      <c r="H14" s="228"/>
      <c r="I14" s="228"/>
      <c r="J14" s="228"/>
      <c r="K14" s="228"/>
      <c r="L14" s="229"/>
      <c r="M14" s="226" t="s">
        <v>23</v>
      </c>
      <c r="N14" s="226" t="s">
        <v>24</v>
      </c>
      <c r="O14" s="226" t="s">
        <v>25</v>
      </c>
      <c r="P14" s="226" t="s">
        <v>26</v>
      </c>
    </row>
    <row r="15" spans="1:16" s="12" customFormat="1" ht="63" customHeight="1" thickBot="1" x14ac:dyDescent="0.3">
      <c r="A15" s="226"/>
      <c r="B15" s="17" t="s">
        <v>27</v>
      </c>
      <c r="C15" s="17" t="s">
        <v>28</v>
      </c>
      <c r="D15" s="17" t="s">
        <v>29</v>
      </c>
      <c r="E15" s="17" t="s">
        <v>30</v>
      </c>
      <c r="F15" s="226"/>
      <c r="G15" s="18" t="str">
        <f>+IF(Presentación!B1="","-",IF(Presentación!B1="Primer Trimestre","Enero",IF(Presentación!B1="Segundo Trimestre","Abril",IF(Presentación!B1="Tercer Trimestre","Julio",IF(Presentación!B1="Cuarto Trimestre","Octubre")))))</f>
        <v>Octubre</v>
      </c>
      <c r="H15" s="18" t="str">
        <f>+IF(Presentación!B1="","-",IF(Presentación!B1="Primer Trimestre","Febrero",IF(Presentación!B1="Segundo Trimestre","Mayo",IF(Presentación!B1="Tercer Trimestre","Agosto",IF(Presentación!B1="Cuarto Trimestre","Noviembre")))))</f>
        <v>Noviembre</v>
      </c>
      <c r="I15" s="18" t="str">
        <f>+IF(Presentación!B1="","-",IF(Presentación!B1="Primer Trimestre","Marzo",IF(Presentación!B1="Segundo Trimestre","Junio",IF(Presentación!B1="Tercer Trimestre","Septiembre",IF(Presentación!B1="Cuarto Trimestre","Diciembre")))))</f>
        <v>Diciembre</v>
      </c>
      <c r="J15" s="18" t="s">
        <v>31</v>
      </c>
      <c r="K15" s="18" t="s">
        <v>32</v>
      </c>
      <c r="L15" s="18" t="s">
        <v>33</v>
      </c>
      <c r="M15" s="226"/>
      <c r="N15" s="226"/>
      <c r="O15" s="226"/>
      <c r="P15" s="226"/>
    </row>
    <row r="16" spans="1:16" ht="133.5" customHeight="1" thickBot="1" x14ac:dyDescent="0.3">
      <c r="A16" s="121" t="s">
        <v>761</v>
      </c>
      <c r="B16" s="121" t="s">
        <v>762</v>
      </c>
      <c r="C16" s="121" t="s">
        <v>763</v>
      </c>
      <c r="D16" s="20">
        <v>2</v>
      </c>
      <c r="E16" s="122" t="s">
        <v>60</v>
      </c>
      <c r="F16" s="123" t="s">
        <v>764</v>
      </c>
      <c r="G16" s="155">
        <v>0</v>
      </c>
      <c r="H16" s="155">
        <v>0</v>
      </c>
      <c r="I16" s="155">
        <v>0</v>
      </c>
      <c r="J16" s="156">
        <f>+SUM(G16:I16)</f>
        <v>0</v>
      </c>
      <c r="K16" s="13">
        <f>+IFERROR(J16/D16,"-")</f>
        <v>0</v>
      </c>
      <c r="L16" s="13">
        <f>+K16+0%</f>
        <v>0</v>
      </c>
      <c r="M16" s="121" t="s">
        <v>803</v>
      </c>
      <c r="N16" s="131" t="s">
        <v>804</v>
      </c>
      <c r="O16" s="132" t="s">
        <v>805</v>
      </c>
      <c r="P16" s="68"/>
    </row>
    <row r="17" spans="1:16" ht="197.25" customHeight="1" thickBot="1" x14ac:dyDescent="0.3">
      <c r="A17" s="124" t="s">
        <v>765</v>
      </c>
      <c r="B17" s="76" t="s">
        <v>766</v>
      </c>
      <c r="C17" s="76" t="s">
        <v>767</v>
      </c>
      <c r="D17" s="22">
        <v>12</v>
      </c>
      <c r="E17" s="125" t="s">
        <v>37</v>
      </c>
      <c r="F17" s="68" t="s">
        <v>768</v>
      </c>
      <c r="G17" s="155">
        <v>1</v>
      </c>
      <c r="H17" s="155">
        <v>1</v>
      </c>
      <c r="I17" s="155">
        <v>1</v>
      </c>
      <c r="J17" s="156">
        <f t="shared" ref="J17:J26" si="0">+SUM(G17:I17)</f>
        <v>3</v>
      </c>
      <c r="K17" s="13">
        <f t="shared" ref="K17:K26" si="1">+IFERROR(J17/D17,"-")</f>
        <v>0.25</v>
      </c>
      <c r="L17" s="13">
        <f>+K17+75%</f>
        <v>1</v>
      </c>
      <c r="M17" s="76" t="s">
        <v>806</v>
      </c>
      <c r="N17" s="75" t="s">
        <v>905</v>
      </c>
      <c r="O17" s="133" t="s">
        <v>807</v>
      </c>
      <c r="P17" s="76"/>
    </row>
    <row r="18" spans="1:16" ht="180" customHeight="1" thickBot="1" x14ac:dyDescent="0.3">
      <c r="A18" s="126" t="s">
        <v>769</v>
      </c>
      <c r="B18" s="126" t="s">
        <v>770</v>
      </c>
      <c r="C18" s="126" t="s">
        <v>771</v>
      </c>
      <c r="D18" s="24">
        <v>1</v>
      </c>
      <c r="E18" s="122" t="s">
        <v>60</v>
      </c>
      <c r="F18" s="127" t="s">
        <v>772</v>
      </c>
      <c r="G18" s="155">
        <v>0</v>
      </c>
      <c r="H18" s="155">
        <v>0</v>
      </c>
      <c r="I18" s="155">
        <v>0</v>
      </c>
      <c r="J18" s="156">
        <f t="shared" si="0"/>
        <v>0</v>
      </c>
      <c r="K18" s="13">
        <f t="shared" si="1"/>
        <v>0</v>
      </c>
      <c r="L18" s="13">
        <f>+K18+100%</f>
        <v>1</v>
      </c>
      <c r="M18" s="124" t="s">
        <v>808</v>
      </c>
      <c r="N18" s="131" t="s">
        <v>809</v>
      </c>
      <c r="O18" s="134" t="s">
        <v>810</v>
      </c>
      <c r="P18" s="76"/>
    </row>
    <row r="19" spans="1:16" ht="152.25" customHeight="1" thickBot="1" x14ac:dyDescent="0.3">
      <c r="A19" s="128" t="s">
        <v>773</v>
      </c>
      <c r="B19" s="128" t="s">
        <v>774</v>
      </c>
      <c r="C19" s="129" t="s">
        <v>775</v>
      </c>
      <c r="D19" s="25">
        <v>1</v>
      </c>
      <c r="E19" s="125" t="s">
        <v>60</v>
      </c>
      <c r="F19" s="130" t="s">
        <v>776</v>
      </c>
      <c r="G19" s="155">
        <v>0</v>
      </c>
      <c r="H19" s="155">
        <v>0</v>
      </c>
      <c r="I19" s="155">
        <v>0</v>
      </c>
      <c r="J19" s="156">
        <f t="shared" si="0"/>
        <v>0</v>
      </c>
      <c r="K19" s="13">
        <f t="shared" si="1"/>
        <v>0</v>
      </c>
      <c r="L19" s="13">
        <f>+K19+100%</f>
        <v>1</v>
      </c>
      <c r="M19" s="128" t="s">
        <v>811</v>
      </c>
      <c r="N19" s="135" t="s">
        <v>812</v>
      </c>
      <c r="O19" s="136" t="s">
        <v>813</v>
      </c>
      <c r="P19" s="137"/>
    </row>
    <row r="20" spans="1:16" ht="116.25" customHeight="1" thickBot="1" x14ac:dyDescent="0.3">
      <c r="A20" s="128" t="s">
        <v>777</v>
      </c>
      <c r="B20" s="128" t="s">
        <v>778</v>
      </c>
      <c r="C20" s="128" t="s">
        <v>779</v>
      </c>
      <c r="D20" s="24">
        <v>1</v>
      </c>
      <c r="E20" s="125" t="s">
        <v>60</v>
      </c>
      <c r="F20" s="130" t="s">
        <v>780</v>
      </c>
      <c r="G20" s="155">
        <v>0</v>
      </c>
      <c r="H20" s="155">
        <v>0</v>
      </c>
      <c r="I20" s="155">
        <v>0</v>
      </c>
      <c r="J20" s="156">
        <f t="shared" si="0"/>
        <v>0</v>
      </c>
      <c r="K20" s="13">
        <f t="shared" si="1"/>
        <v>0</v>
      </c>
      <c r="L20" s="13">
        <f>+K20+100%</f>
        <v>1</v>
      </c>
      <c r="M20" s="128" t="s">
        <v>808</v>
      </c>
      <c r="N20" s="135" t="s">
        <v>814</v>
      </c>
      <c r="O20" s="136" t="s">
        <v>815</v>
      </c>
      <c r="P20" s="137"/>
    </row>
    <row r="21" spans="1:16" ht="143.25" customHeight="1" thickBot="1" x14ac:dyDescent="0.3">
      <c r="A21" s="128" t="s">
        <v>781</v>
      </c>
      <c r="B21" s="128" t="s">
        <v>782</v>
      </c>
      <c r="C21" s="128" t="s">
        <v>783</v>
      </c>
      <c r="D21" s="20">
        <v>5</v>
      </c>
      <c r="E21" s="125" t="s">
        <v>37</v>
      </c>
      <c r="F21" s="130" t="s">
        <v>784</v>
      </c>
      <c r="G21" s="155">
        <v>1</v>
      </c>
      <c r="H21" s="155">
        <v>1</v>
      </c>
      <c r="I21" s="155">
        <v>1</v>
      </c>
      <c r="J21" s="156">
        <f t="shared" si="0"/>
        <v>3</v>
      </c>
      <c r="K21" s="13">
        <f t="shared" si="1"/>
        <v>0.6</v>
      </c>
      <c r="L21" s="13">
        <f>+K21+40%</f>
        <v>1</v>
      </c>
      <c r="M21" s="128" t="s">
        <v>808</v>
      </c>
      <c r="N21" s="135" t="s">
        <v>816</v>
      </c>
      <c r="O21" s="136" t="s">
        <v>817</v>
      </c>
      <c r="P21" s="137"/>
    </row>
    <row r="22" spans="1:16" ht="118.5" customHeight="1" thickBot="1" x14ac:dyDescent="0.3">
      <c r="A22" s="314" t="s">
        <v>785</v>
      </c>
      <c r="B22" s="128" t="s">
        <v>786</v>
      </c>
      <c r="C22" s="128" t="s">
        <v>787</v>
      </c>
      <c r="D22" s="20">
        <v>12</v>
      </c>
      <c r="E22" s="125" t="s">
        <v>37</v>
      </c>
      <c r="F22" s="130" t="s">
        <v>788</v>
      </c>
      <c r="G22" s="155">
        <v>1</v>
      </c>
      <c r="H22" s="155">
        <v>1</v>
      </c>
      <c r="I22" s="155">
        <v>1</v>
      </c>
      <c r="J22" s="156">
        <f t="shared" si="0"/>
        <v>3</v>
      </c>
      <c r="K22" s="13">
        <f t="shared" si="1"/>
        <v>0.25</v>
      </c>
      <c r="L22" s="13">
        <f>+K22+75%</f>
        <v>1</v>
      </c>
      <c r="M22" s="128" t="s">
        <v>808</v>
      </c>
      <c r="N22" s="135" t="s">
        <v>818</v>
      </c>
      <c r="O22" s="136" t="s">
        <v>819</v>
      </c>
      <c r="P22" s="137"/>
    </row>
    <row r="23" spans="1:16" ht="129.75" customHeight="1" thickBot="1" x14ac:dyDescent="0.3">
      <c r="A23" s="315"/>
      <c r="B23" s="128" t="s">
        <v>789</v>
      </c>
      <c r="C23" s="128" t="s">
        <v>790</v>
      </c>
      <c r="D23" s="20">
        <v>13</v>
      </c>
      <c r="E23" s="125" t="s">
        <v>37</v>
      </c>
      <c r="F23" s="130" t="s">
        <v>791</v>
      </c>
      <c r="G23" s="155">
        <v>1</v>
      </c>
      <c r="H23" s="155">
        <v>1</v>
      </c>
      <c r="I23" s="155">
        <v>2</v>
      </c>
      <c r="J23" s="156">
        <f t="shared" si="0"/>
        <v>4</v>
      </c>
      <c r="K23" s="13">
        <f t="shared" si="1"/>
        <v>0.30769230769230771</v>
      </c>
      <c r="L23" s="13">
        <f>+K23+69.2307692307693%</f>
        <v>1.0000000000000007</v>
      </c>
      <c r="M23" s="128" t="s">
        <v>808</v>
      </c>
      <c r="N23" s="135" t="s">
        <v>820</v>
      </c>
      <c r="O23" s="136" t="s">
        <v>821</v>
      </c>
      <c r="P23" s="137"/>
    </row>
    <row r="24" spans="1:16" ht="99.95" customHeight="1" thickBot="1" x14ac:dyDescent="0.3">
      <c r="A24" s="316"/>
      <c r="B24" s="128" t="s">
        <v>792</v>
      </c>
      <c r="C24" s="128" t="s">
        <v>793</v>
      </c>
      <c r="D24" s="20">
        <v>12</v>
      </c>
      <c r="E24" s="125" t="s">
        <v>37</v>
      </c>
      <c r="F24" s="130" t="s">
        <v>794</v>
      </c>
      <c r="G24" s="155">
        <v>1</v>
      </c>
      <c r="H24" s="155">
        <v>1</v>
      </c>
      <c r="I24" s="155">
        <v>1</v>
      </c>
      <c r="J24" s="156">
        <f t="shared" si="0"/>
        <v>3</v>
      </c>
      <c r="K24" s="13">
        <f t="shared" si="1"/>
        <v>0.25</v>
      </c>
      <c r="L24" s="13">
        <f>+K24+75%</f>
        <v>1</v>
      </c>
      <c r="M24" s="128" t="s">
        <v>808</v>
      </c>
      <c r="N24" s="135" t="s">
        <v>822</v>
      </c>
      <c r="O24" s="136" t="s">
        <v>823</v>
      </c>
      <c r="P24" s="137"/>
    </row>
    <row r="25" spans="1:16" ht="181.5" customHeight="1" thickBot="1" x14ac:dyDescent="0.3">
      <c r="A25" s="128" t="s">
        <v>795</v>
      </c>
      <c r="B25" s="128" t="s">
        <v>796</v>
      </c>
      <c r="C25" s="128" t="s">
        <v>797</v>
      </c>
      <c r="D25" s="20">
        <v>12</v>
      </c>
      <c r="E25" s="125" t="s">
        <v>37</v>
      </c>
      <c r="F25" s="130" t="s">
        <v>798</v>
      </c>
      <c r="G25" s="155">
        <v>1</v>
      </c>
      <c r="H25" s="155">
        <v>1</v>
      </c>
      <c r="I25" s="155">
        <v>1</v>
      </c>
      <c r="J25" s="156">
        <f t="shared" si="0"/>
        <v>3</v>
      </c>
      <c r="K25" s="13">
        <f t="shared" si="1"/>
        <v>0.25</v>
      </c>
      <c r="L25" s="13">
        <f>+K25+75%</f>
        <v>1</v>
      </c>
      <c r="M25" s="128" t="s">
        <v>824</v>
      </c>
      <c r="N25" s="135" t="s">
        <v>825</v>
      </c>
      <c r="O25" s="136" t="s">
        <v>826</v>
      </c>
      <c r="P25" s="138"/>
    </row>
    <row r="26" spans="1:16" ht="225.75" customHeight="1" thickBot="1" x14ac:dyDescent="0.3">
      <c r="A26" s="158" t="s">
        <v>799</v>
      </c>
      <c r="B26" s="26" t="s">
        <v>800</v>
      </c>
      <c r="C26" s="26" t="s">
        <v>801</v>
      </c>
      <c r="D26" s="20">
        <v>12</v>
      </c>
      <c r="E26" s="23" t="s">
        <v>37</v>
      </c>
      <c r="F26" s="60" t="s">
        <v>802</v>
      </c>
      <c r="G26" s="155">
        <v>1</v>
      </c>
      <c r="H26" s="155">
        <v>1</v>
      </c>
      <c r="I26" s="155">
        <v>1</v>
      </c>
      <c r="J26" s="156">
        <f t="shared" si="0"/>
        <v>3</v>
      </c>
      <c r="K26" s="13">
        <f t="shared" si="1"/>
        <v>0.25</v>
      </c>
      <c r="L26" s="13">
        <f>+K26+75%</f>
        <v>1</v>
      </c>
      <c r="M26" s="139" t="s">
        <v>808</v>
      </c>
      <c r="N26" s="140" t="s">
        <v>436</v>
      </c>
      <c r="O26" s="141" t="s">
        <v>827</v>
      </c>
      <c r="P26" s="142"/>
    </row>
    <row r="27" spans="1:16" x14ac:dyDescent="0.25">
      <c r="A27" s="14"/>
      <c r="B27" s="14"/>
      <c r="C27" s="14"/>
      <c r="D27" s="14"/>
      <c r="E27" s="14"/>
      <c r="F27" s="15"/>
      <c r="G27" s="14"/>
      <c r="H27" s="14"/>
      <c r="I27" s="14"/>
      <c r="J27" s="14"/>
      <c r="K27" s="14"/>
      <c r="L27" s="14"/>
      <c r="M27" s="15"/>
      <c r="N27" s="15"/>
      <c r="O27" s="15"/>
    </row>
    <row r="28" spans="1:16" x14ac:dyDescent="0.25">
      <c r="A28" s="14"/>
      <c r="B28" s="14"/>
      <c r="C28" s="14"/>
      <c r="D28" s="14"/>
      <c r="E28" s="14"/>
      <c r="F28" s="15"/>
      <c r="G28" s="14"/>
      <c r="H28" s="14"/>
      <c r="I28" s="14"/>
      <c r="J28" s="14"/>
      <c r="K28" s="14"/>
      <c r="L28" s="14"/>
      <c r="M28" s="15"/>
      <c r="N28" s="15"/>
      <c r="O28" s="15"/>
    </row>
    <row r="29" spans="1:16" x14ac:dyDescent="0.25">
      <c r="A29" s="14"/>
      <c r="B29" s="14"/>
      <c r="C29" s="14"/>
      <c r="D29" s="14"/>
      <c r="E29" s="14"/>
      <c r="F29" s="15"/>
      <c r="G29" s="14"/>
      <c r="H29" s="14"/>
      <c r="I29" s="14"/>
      <c r="J29" s="14"/>
      <c r="K29" s="14"/>
      <c r="L29" s="14"/>
      <c r="M29" s="15"/>
      <c r="N29" s="15"/>
      <c r="O29" s="15"/>
    </row>
    <row r="30" spans="1:16" x14ac:dyDescent="0.25">
      <c r="A30" s="14"/>
      <c r="B30" s="14"/>
      <c r="C30" s="14"/>
      <c r="D30" s="14"/>
      <c r="E30" s="14"/>
      <c r="F30" s="15"/>
      <c r="G30" s="14"/>
      <c r="H30" s="14"/>
      <c r="I30" s="14"/>
      <c r="J30" s="14"/>
      <c r="K30" s="14"/>
      <c r="L30" s="14"/>
      <c r="M30" s="15"/>
      <c r="N30" s="15"/>
      <c r="O30" s="15"/>
    </row>
    <row r="31" spans="1:16" x14ac:dyDescent="0.25">
      <c r="A31" s="15"/>
      <c r="B31" s="15"/>
      <c r="C31" s="15"/>
      <c r="D31" s="15"/>
      <c r="E31" s="15"/>
      <c r="F31" s="15"/>
      <c r="G31" s="15"/>
      <c r="H31" s="15"/>
      <c r="I31" s="15"/>
      <c r="J31" s="15"/>
      <c r="K31" s="15"/>
      <c r="L31" s="15"/>
      <c r="M31" s="15"/>
      <c r="N31" s="15"/>
      <c r="O31" s="15"/>
    </row>
    <row r="32" spans="1:16" x14ac:dyDescent="0.25">
      <c r="A32" s="15"/>
      <c r="B32" s="15"/>
      <c r="C32" s="15"/>
      <c r="D32" s="15"/>
      <c r="E32" s="15"/>
      <c r="F32" s="15"/>
      <c r="G32" s="15"/>
      <c r="H32" s="15"/>
      <c r="I32" s="15"/>
      <c r="J32" s="15"/>
      <c r="K32" s="15"/>
      <c r="L32" s="15"/>
      <c r="M32" s="15"/>
      <c r="N32" s="15"/>
      <c r="O32" s="15"/>
    </row>
    <row r="33" spans="1:15" x14ac:dyDescent="0.25">
      <c r="A33" s="15"/>
      <c r="B33" s="15"/>
      <c r="C33" s="15"/>
      <c r="D33" s="15"/>
      <c r="E33" s="15"/>
      <c r="F33" s="15"/>
      <c r="G33" s="15"/>
      <c r="H33" s="15"/>
      <c r="I33" s="15"/>
      <c r="J33" s="15"/>
      <c r="K33" s="15"/>
      <c r="L33" s="15"/>
      <c r="M33" s="15"/>
      <c r="N33" s="15"/>
      <c r="O33" s="15"/>
    </row>
    <row r="34" spans="1:15" x14ac:dyDescent="0.25">
      <c r="A34" s="15"/>
      <c r="B34" s="15"/>
      <c r="C34" s="15"/>
      <c r="D34" s="15"/>
      <c r="E34" s="15"/>
      <c r="F34" s="15"/>
      <c r="G34" s="15"/>
      <c r="H34" s="15"/>
      <c r="I34" s="15"/>
      <c r="J34" s="15"/>
      <c r="K34" s="15"/>
      <c r="L34" s="15"/>
      <c r="M34" s="15"/>
      <c r="N34" s="15"/>
      <c r="O34" s="15"/>
    </row>
    <row r="35" spans="1:15" x14ac:dyDescent="0.25">
      <c r="A35" s="15"/>
      <c r="B35" s="15"/>
      <c r="C35" s="15"/>
      <c r="D35" s="15"/>
      <c r="E35" s="15"/>
      <c r="F35" s="15"/>
      <c r="G35" s="15"/>
      <c r="H35" s="15"/>
      <c r="I35" s="15"/>
      <c r="J35" s="15"/>
      <c r="K35" s="15"/>
      <c r="L35" s="15"/>
      <c r="M35" s="15"/>
      <c r="N35" s="15"/>
      <c r="O35" s="15"/>
    </row>
    <row r="36" spans="1:15" x14ac:dyDescent="0.25">
      <c r="A36" s="15"/>
      <c r="B36" s="15"/>
      <c r="C36" s="15"/>
      <c r="D36" s="15"/>
      <c r="E36" s="15"/>
      <c r="F36" s="15"/>
      <c r="G36" s="15"/>
      <c r="H36" s="15"/>
      <c r="I36" s="15"/>
      <c r="J36" s="15"/>
      <c r="K36" s="15"/>
      <c r="L36" s="15"/>
      <c r="M36" s="15"/>
      <c r="N36" s="15"/>
      <c r="O36" s="15"/>
    </row>
    <row r="37" spans="1:15" ht="15" customHeight="1" x14ac:dyDescent="0.25">
      <c r="A37" s="277"/>
      <c r="B37" s="277"/>
      <c r="C37" s="277"/>
      <c r="D37" s="277"/>
      <c r="E37" s="277"/>
      <c r="F37" s="277"/>
      <c r="G37" s="277"/>
      <c r="H37" s="277"/>
      <c r="I37" s="277"/>
      <c r="J37" s="277"/>
      <c r="K37" s="16"/>
      <c r="L37" s="16"/>
    </row>
    <row r="38" spans="1:15" x14ac:dyDescent="0.25">
      <c r="A38" s="277"/>
      <c r="B38" s="277"/>
      <c r="C38" s="277"/>
      <c r="D38" s="277"/>
      <c r="E38" s="277"/>
      <c r="F38" s="277"/>
      <c r="G38" s="277"/>
      <c r="H38" s="277"/>
      <c r="I38" s="277"/>
      <c r="J38" s="277"/>
      <c r="K38" s="16"/>
      <c r="L38" s="16"/>
    </row>
  </sheetData>
  <mergeCells count="16">
    <mergeCell ref="A12:P13"/>
    <mergeCell ref="A6:P6"/>
    <mergeCell ref="A7:P7"/>
    <mergeCell ref="A8:P8"/>
    <mergeCell ref="A9:P9"/>
    <mergeCell ref="A10:P11"/>
    <mergeCell ref="O14:O15"/>
    <mergeCell ref="P14:P15"/>
    <mergeCell ref="A37:J38"/>
    <mergeCell ref="A22:A24"/>
    <mergeCell ref="A14:A15"/>
    <mergeCell ref="B14:E14"/>
    <mergeCell ref="F14:F15"/>
    <mergeCell ref="G14:L14"/>
    <mergeCell ref="M14:M15"/>
    <mergeCell ref="N14:N15"/>
  </mergeCells>
  <printOptions horizontalCentered="1" verticalCentered="1"/>
  <pageMargins left="3.937007874015748E-2" right="3.937007874015748E-2" top="0.35433070866141736" bottom="0.39370078740157483" header="0.31496062992125984" footer="0.23622047244094491"/>
  <pageSetup scale="35" fitToHeight="0" orientation="landscape" r:id="rId1"/>
  <rowBreaks count="1" manualBreakCount="1">
    <brk id="20" max="1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P44"/>
  <sheetViews>
    <sheetView showGridLines="0" topLeftCell="A19" zoomScale="60" zoomScaleNormal="60" zoomScaleSheetLayoutView="20" workbookViewId="0">
      <selection activeCell="C24" sqref="C24"/>
    </sheetView>
  </sheetViews>
  <sheetFormatPr baseColWidth="10" defaultColWidth="11.42578125" defaultRowHeight="15" x14ac:dyDescent="0.25"/>
  <cols>
    <col min="1" max="1" width="36.85546875" style="10" customWidth="1"/>
    <col min="2" max="2" width="25.7109375" style="10" customWidth="1"/>
    <col min="3" max="5" width="20.7109375" style="10" customWidth="1"/>
    <col min="6" max="6" width="36" style="10" customWidth="1"/>
    <col min="7" max="8" width="15.7109375" style="10" customWidth="1"/>
    <col min="9" max="9" width="17.140625" style="10" customWidth="1"/>
    <col min="10" max="11" width="15.7109375" style="10" customWidth="1"/>
    <col min="12" max="12" width="16.28515625" style="10" customWidth="1"/>
    <col min="13" max="13" width="22.28515625" style="10" customWidth="1"/>
    <col min="14" max="14" width="29.7109375" style="10" customWidth="1"/>
    <col min="15" max="15" width="31.140625" style="10" customWidth="1"/>
    <col min="16" max="16" width="31.28515625" style="10" customWidth="1"/>
    <col min="17" max="16384" width="11.42578125" style="10"/>
  </cols>
  <sheetData>
    <row r="1" spans="1:16" ht="99.95" customHeight="1" x14ac:dyDescent="0.25"/>
    <row r="2" spans="1:16" ht="44.1" customHeight="1" x14ac:dyDescent="0.25">
      <c r="A2" s="9"/>
      <c r="B2" s="9"/>
      <c r="C2" s="9"/>
      <c r="D2" s="9"/>
      <c r="E2" s="9"/>
      <c r="F2" s="9"/>
      <c r="G2" s="9"/>
      <c r="H2" s="9"/>
      <c r="I2" s="9"/>
      <c r="J2" s="9"/>
      <c r="K2" s="9"/>
      <c r="L2" s="9"/>
      <c r="M2" s="9"/>
      <c r="N2" s="9"/>
      <c r="O2" s="9"/>
      <c r="P2" s="9"/>
    </row>
    <row r="3" spans="1:16" ht="44.1" customHeight="1" x14ac:dyDescent="0.25">
      <c r="A3" s="9"/>
      <c r="B3" s="9"/>
      <c r="C3" s="9"/>
      <c r="D3" s="9"/>
      <c r="E3" s="9"/>
      <c r="F3" s="9"/>
      <c r="G3" s="9"/>
      <c r="H3" s="9"/>
      <c r="I3" s="9"/>
      <c r="J3" s="9"/>
      <c r="K3" s="9"/>
      <c r="L3" s="9"/>
      <c r="M3" s="9"/>
      <c r="N3" s="9"/>
      <c r="O3" s="9"/>
      <c r="P3" s="9"/>
    </row>
    <row r="4" spans="1:16" ht="44.1" customHeight="1" x14ac:dyDescent="0.25">
      <c r="A4" s="9"/>
      <c r="B4" s="9"/>
      <c r="C4" s="9"/>
      <c r="D4" s="9"/>
      <c r="E4" s="9"/>
      <c r="F4" s="9"/>
      <c r="G4" s="9"/>
      <c r="H4" s="9"/>
      <c r="I4" s="9"/>
      <c r="J4" s="9"/>
      <c r="K4" s="9"/>
      <c r="L4" s="9"/>
      <c r="M4" s="9"/>
      <c r="N4" s="9"/>
      <c r="O4" s="9"/>
      <c r="P4" s="9"/>
    </row>
    <row r="5" spans="1:16" ht="44.1" customHeight="1" thickBot="1" x14ac:dyDescent="0.3">
      <c r="A5" s="9"/>
      <c r="B5" s="9"/>
      <c r="C5" s="9"/>
      <c r="D5" s="9"/>
      <c r="E5" s="9"/>
      <c r="F5" s="9"/>
      <c r="G5" s="9"/>
      <c r="H5" s="9"/>
      <c r="I5" s="9"/>
      <c r="J5" s="9"/>
      <c r="K5" s="9"/>
      <c r="L5" s="9"/>
      <c r="M5" s="9"/>
      <c r="N5" s="9"/>
      <c r="O5" s="9"/>
      <c r="P5" s="9"/>
    </row>
    <row r="6" spans="1:16" s="11" customFormat="1" ht="44.1" customHeight="1" thickBot="1" x14ac:dyDescent="0.3">
      <c r="A6" s="237" t="s">
        <v>18</v>
      </c>
      <c r="B6" s="238"/>
      <c r="C6" s="238"/>
      <c r="D6" s="238"/>
      <c r="E6" s="238"/>
      <c r="F6" s="238"/>
      <c r="G6" s="238"/>
      <c r="H6" s="238"/>
      <c r="I6" s="238"/>
      <c r="J6" s="238"/>
      <c r="K6" s="238"/>
      <c r="L6" s="238"/>
      <c r="M6" s="238"/>
      <c r="N6" s="238"/>
      <c r="O6" s="238"/>
      <c r="P6" s="239"/>
    </row>
    <row r="7" spans="1:16" s="11" customFormat="1" ht="99.95" customHeight="1" thickBot="1" x14ac:dyDescent="0.3">
      <c r="A7" s="234" t="s">
        <v>85</v>
      </c>
      <c r="B7" s="235"/>
      <c r="C7" s="235"/>
      <c r="D7" s="235"/>
      <c r="E7" s="235"/>
      <c r="F7" s="235"/>
      <c r="G7" s="235"/>
      <c r="H7" s="235"/>
      <c r="I7" s="235"/>
      <c r="J7" s="235"/>
      <c r="K7" s="235"/>
      <c r="L7" s="235"/>
      <c r="M7" s="235"/>
      <c r="N7" s="235"/>
      <c r="O7" s="235"/>
      <c r="P7" s="236"/>
    </row>
    <row r="8" spans="1:16" ht="27" thickBot="1" x14ac:dyDescent="0.3">
      <c r="A8" s="241" t="str">
        <f>+IF(Presentación!B1="","-","Informe de Ejecución del "&amp;Presentación!B1&amp;" del POA 2021 del INESPRE")</f>
        <v>Informe de Ejecución del Cuarto Trimestre del POA 2021 del INESPRE</v>
      </c>
      <c r="B8" s="241"/>
      <c r="C8" s="241"/>
      <c r="D8" s="241"/>
      <c r="E8" s="241"/>
      <c r="F8" s="241"/>
      <c r="G8" s="241"/>
      <c r="H8" s="241"/>
      <c r="I8" s="241"/>
      <c r="J8" s="241"/>
      <c r="K8" s="241"/>
      <c r="L8" s="241"/>
      <c r="M8" s="241"/>
      <c r="N8" s="241"/>
      <c r="O8" s="241"/>
      <c r="P8" s="242"/>
    </row>
    <row r="9" spans="1:16" s="12" customFormat="1" ht="23.25" customHeight="1" x14ac:dyDescent="0.25">
      <c r="A9" s="243" t="s">
        <v>100</v>
      </c>
      <c r="B9" s="244"/>
      <c r="C9" s="244"/>
      <c r="D9" s="244"/>
      <c r="E9" s="244"/>
      <c r="F9" s="244"/>
      <c r="G9" s="244"/>
      <c r="H9" s="244"/>
      <c r="I9" s="244"/>
      <c r="J9" s="244"/>
      <c r="K9" s="244"/>
      <c r="L9" s="244"/>
      <c r="M9" s="244"/>
      <c r="N9" s="244"/>
      <c r="O9" s="244"/>
      <c r="P9" s="245"/>
    </row>
    <row r="10" spans="1:16" s="12" customFormat="1" ht="20.100000000000001" customHeight="1" x14ac:dyDescent="0.25">
      <c r="A10" s="246" t="s">
        <v>19</v>
      </c>
      <c r="B10" s="230"/>
      <c r="C10" s="230"/>
      <c r="D10" s="230"/>
      <c r="E10" s="230"/>
      <c r="F10" s="230"/>
      <c r="G10" s="230"/>
      <c r="H10" s="230"/>
      <c r="I10" s="230"/>
      <c r="J10" s="230"/>
      <c r="K10" s="230"/>
      <c r="L10" s="230"/>
      <c r="M10" s="230"/>
      <c r="N10" s="230"/>
      <c r="O10" s="230"/>
      <c r="P10" s="231"/>
    </row>
    <row r="11" spans="1:16" s="12" customFormat="1" ht="20.100000000000001" customHeight="1" x14ac:dyDescent="0.25">
      <c r="A11" s="247"/>
      <c r="B11" s="248"/>
      <c r="C11" s="248"/>
      <c r="D11" s="248"/>
      <c r="E11" s="248"/>
      <c r="F11" s="248"/>
      <c r="G11" s="248"/>
      <c r="H11" s="248"/>
      <c r="I11" s="248"/>
      <c r="J11" s="248"/>
      <c r="K11" s="248"/>
      <c r="L11" s="248"/>
      <c r="M11" s="248"/>
      <c r="N11" s="248"/>
      <c r="O11" s="248"/>
      <c r="P11" s="249"/>
    </row>
    <row r="12" spans="1:16" s="12" customFormat="1" ht="14.45" customHeight="1" x14ac:dyDescent="0.25">
      <c r="A12" s="230" t="s">
        <v>93</v>
      </c>
      <c r="B12" s="230"/>
      <c r="C12" s="230"/>
      <c r="D12" s="230"/>
      <c r="E12" s="230"/>
      <c r="F12" s="230"/>
      <c r="G12" s="230"/>
      <c r="H12" s="230"/>
      <c r="I12" s="230"/>
      <c r="J12" s="230"/>
      <c r="K12" s="230"/>
      <c r="L12" s="230"/>
      <c r="M12" s="230"/>
      <c r="N12" s="230"/>
      <c r="O12" s="230"/>
      <c r="P12" s="231"/>
    </row>
    <row r="13" spans="1:16" s="12" customFormat="1" ht="15" customHeight="1" thickBot="1" x14ac:dyDescent="0.3">
      <c r="A13" s="232"/>
      <c r="B13" s="232"/>
      <c r="C13" s="232"/>
      <c r="D13" s="232"/>
      <c r="E13" s="232"/>
      <c r="F13" s="232"/>
      <c r="G13" s="232"/>
      <c r="H13" s="232"/>
      <c r="I13" s="232"/>
      <c r="J13" s="232"/>
      <c r="K13" s="232"/>
      <c r="L13" s="232"/>
      <c r="M13" s="232"/>
      <c r="N13" s="232"/>
      <c r="O13" s="232"/>
      <c r="P13" s="233"/>
    </row>
    <row r="14" spans="1:16" ht="47.25" customHeight="1" thickBot="1" x14ac:dyDescent="0.3">
      <c r="A14" s="226" t="s">
        <v>20</v>
      </c>
      <c r="B14" s="226" t="s">
        <v>21</v>
      </c>
      <c r="C14" s="226"/>
      <c r="D14" s="226"/>
      <c r="E14" s="226"/>
      <c r="F14" s="226" t="s">
        <v>22</v>
      </c>
      <c r="G14" s="227" t="str">
        <f>+IF(Presentación!B1="","-","Ejecución del "&amp;Presentación!B1)</f>
        <v>Ejecución del Cuarto Trimestre</v>
      </c>
      <c r="H14" s="228"/>
      <c r="I14" s="228"/>
      <c r="J14" s="228"/>
      <c r="K14" s="228"/>
      <c r="L14" s="229"/>
      <c r="M14" s="226" t="s">
        <v>23</v>
      </c>
      <c r="N14" s="226" t="s">
        <v>24</v>
      </c>
      <c r="O14" s="226" t="s">
        <v>25</v>
      </c>
      <c r="P14" s="226" t="s">
        <v>26</v>
      </c>
    </row>
    <row r="15" spans="1:16" s="12" customFormat="1" ht="63" customHeight="1" thickBot="1" x14ac:dyDescent="0.3">
      <c r="A15" s="226"/>
      <c r="B15" s="17" t="s">
        <v>27</v>
      </c>
      <c r="C15" s="17" t="s">
        <v>28</v>
      </c>
      <c r="D15" s="17" t="s">
        <v>29</v>
      </c>
      <c r="E15" s="17" t="s">
        <v>30</v>
      </c>
      <c r="F15" s="226"/>
      <c r="G15" s="18" t="str">
        <f>+IF(Presentación!B1="","-",IF(Presentación!B1="Primer Trimestre","Enero",IF(Presentación!B1="Segundo Trimestre","Abril",IF(Presentación!B1="Tercer Trimestre","Julio",IF(Presentación!B1="Cuarto Trimestre","Octubre")))))</f>
        <v>Octubre</v>
      </c>
      <c r="H15" s="18" t="str">
        <f>+IF(Presentación!B1="","-",IF(Presentación!B1="Primer Trimestre","Febrero",IF(Presentación!B1="Segundo Trimestre","Mayo",IF(Presentación!B1="Tercer Trimestre","Agosto",IF(Presentación!B1="Cuarto Trimestre","Noviembre")))))</f>
        <v>Noviembre</v>
      </c>
      <c r="I15" s="18" t="str">
        <f>+IF(Presentación!B1="","-",IF(Presentación!B1="Primer Trimestre","Marzo",IF(Presentación!B1="Segundo Trimestre","Junio",IF(Presentación!B1="Tercer Trimestre","Septiembre",IF(Presentación!B1="Cuarto Trimestre","Diciembre")))))</f>
        <v>Diciembre</v>
      </c>
      <c r="J15" s="18" t="s">
        <v>31</v>
      </c>
      <c r="K15" s="18" t="s">
        <v>32</v>
      </c>
      <c r="L15" s="18" t="s">
        <v>33</v>
      </c>
      <c r="M15" s="226"/>
      <c r="N15" s="226"/>
      <c r="O15" s="226"/>
      <c r="P15" s="226"/>
    </row>
    <row r="16" spans="1:16" ht="99.95" customHeight="1" thickBot="1" x14ac:dyDescent="0.3">
      <c r="A16" s="297" t="s">
        <v>34</v>
      </c>
      <c r="B16" s="297" t="s">
        <v>35</v>
      </c>
      <c r="C16" s="19" t="s">
        <v>36</v>
      </c>
      <c r="D16" s="20">
        <v>1</v>
      </c>
      <c r="E16" s="21" t="s">
        <v>37</v>
      </c>
      <c r="F16" s="320" t="s">
        <v>828</v>
      </c>
      <c r="G16" s="155">
        <v>0</v>
      </c>
      <c r="H16" s="156">
        <v>0</v>
      </c>
      <c r="I16" s="156">
        <v>0</v>
      </c>
      <c r="J16" s="156">
        <f>+SUM(G16:I16)</f>
        <v>0</v>
      </c>
      <c r="K16" s="13">
        <f>+IFERROR(J16/D16,"-")</f>
        <v>0</v>
      </c>
      <c r="L16" s="13">
        <f>+K16+100%</f>
        <v>1</v>
      </c>
      <c r="M16" s="297" t="s">
        <v>38</v>
      </c>
      <c r="N16" s="297" t="s">
        <v>39</v>
      </c>
      <c r="O16" s="317" t="s">
        <v>844</v>
      </c>
      <c r="P16" s="319"/>
    </row>
    <row r="17" spans="1:16" ht="99.95" customHeight="1" thickBot="1" x14ac:dyDescent="0.3">
      <c r="A17" s="297"/>
      <c r="B17" s="297"/>
      <c r="C17" s="19" t="s">
        <v>40</v>
      </c>
      <c r="D17" s="22">
        <v>1</v>
      </c>
      <c r="E17" s="21" t="s">
        <v>37</v>
      </c>
      <c r="F17" s="320"/>
      <c r="G17" s="155">
        <v>0</v>
      </c>
      <c r="H17" s="156">
        <v>0</v>
      </c>
      <c r="I17" s="156">
        <v>0</v>
      </c>
      <c r="J17" s="156">
        <f t="shared" ref="J17:J32" si="0">+SUM(G17:I17)</f>
        <v>0</v>
      </c>
      <c r="K17" s="13">
        <f t="shared" ref="K17:K32" si="1">+IFERROR(J17/D17,"-")</f>
        <v>0</v>
      </c>
      <c r="L17" s="13">
        <f>+K17+100%</f>
        <v>1</v>
      </c>
      <c r="M17" s="297"/>
      <c r="N17" s="297"/>
      <c r="O17" s="318"/>
      <c r="P17" s="319"/>
    </row>
    <row r="18" spans="1:16" ht="132" customHeight="1" thickBot="1" x14ac:dyDescent="0.3">
      <c r="A18" s="297"/>
      <c r="B18" s="162" t="s">
        <v>41</v>
      </c>
      <c r="C18" s="19" t="s">
        <v>42</v>
      </c>
      <c r="D18" s="24">
        <v>2</v>
      </c>
      <c r="E18" s="21" t="s">
        <v>37</v>
      </c>
      <c r="F18" s="143" t="s">
        <v>829</v>
      </c>
      <c r="G18" s="155">
        <v>0</v>
      </c>
      <c r="H18" s="156">
        <v>0</v>
      </c>
      <c r="I18" s="156">
        <v>0</v>
      </c>
      <c r="J18" s="156">
        <f t="shared" si="0"/>
        <v>0</v>
      </c>
      <c r="K18" s="13">
        <f t="shared" si="1"/>
        <v>0</v>
      </c>
      <c r="L18" s="13">
        <f>+K18+100%</f>
        <v>1</v>
      </c>
      <c r="M18" s="19" t="s">
        <v>38</v>
      </c>
      <c r="N18" s="19" t="s">
        <v>39</v>
      </c>
      <c r="O18" s="143" t="s">
        <v>845</v>
      </c>
      <c r="P18" s="19"/>
    </row>
    <row r="19" spans="1:16" ht="141.75" customHeight="1" thickBot="1" x14ac:dyDescent="0.3">
      <c r="A19" s="297" t="s">
        <v>43</v>
      </c>
      <c r="B19" s="162" t="s">
        <v>44</v>
      </c>
      <c r="C19" s="19" t="s">
        <v>45</v>
      </c>
      <c r="D19" s="25">
        <v>1</v>
      </c>
      <c r="E19" s="21" t="s">
        <v>37</v>
      </c>
      <c r="F19" s="143" t="s">
        <v>46</v>
      </c>
      <c r="G19" s="155">
        <v>0</v>
      </c>
      <c r="H19" s="156">
        <v>0</v>
      </c>
      <c r="I19" s="156">
        <v>0</v>
      </c>
      <c r="J19" s="156">
        <f t="shared" si="0"/>
        <v>0</v>
      </c>
      <c r="K19" s="13">
        <f t="shared" si="1"/>
        <v>0</v>
      </c>
      <c r="L19" s="13">
        <f>+K19+0%</f>
        <v>0</v>
      </c>
      <c r="M19" s="19" t="s">
        <v>47</v>
      </c>
      <c r="N19" s="84" t="s">
        <v>48</v>
      </c>
      <c r="O19" s="143" t="s">
        <v>846</v>
      </c>
      <c r="P19" s="19"/>
    </row>
    <row r="20" spans="1:16" ht="141" customHeight="1" thickBot="1" x14ac:dyDescent="0.3">
      <c r="A20" s="297"/>
      <c r="B20" s="162" t="s">
        <v>49</v>
      </c>
      <c r="C20" s="19" t="s">
        <v>50</v>
      </c>
      <c r="D20" s="24">
        <v>1</v>
      </c>
      <c r="E20" s="21" t="s">
        <v>37</v>
      </c>
      <c r="F20" s="143" t="s">
        <v>830</v>
      </c>
      <c r="G20" s="155">
        <v>0</v>
      </c>
      <c r="H20" s="156">
        <v>0</v>
      </c>
      <c r="I20" s="156">
        <v>0</v>
      </c>
      <c r="J20" s="156">
        <f t="shared" si="0"/>
        <v>0</v>
      </c>
      <c r="K20" s="13">
        <f t="shared" si="1"/>
        <v>0</v>
      </c>
      <c r="L20" s="13">
        <f>+K20+100%</f>
        <v>1</v>
      </c>
      <c r="M20" s="19" t="s">
        <v>47</v>
      </c>
      <c r="N20" s="19" t="s">
        <v>39</v>
      </c>
      <c r="O20" s="143" t="s">
        <v>847</v>
      </c>
      <c r="P20" s="19"/>
    </row>
    <row r="21" spans="1:16" ht="204.75" customHeight="1" thickBot="1" x14ac:dyDescent="0.3">
      <c r="A21" s="297"/>
      <c r="B21" s="162" t="s">
        <v>51</v>
      </c>
      <c r="C21" s="19" t="s">
        <v>52</v>
      </c>
      <c r="D21" s="20">
        <v>12</v>
      </c>
      <c r="E21" s="21" t="s">
        <v>37</v>
      </c>
      <c r="F21" s="143" t="s">
        <v>831</v>
      </c>
      <c r="G21" s="155">
        <v>1</v>
      </c>
      <c r="H21" s="156">
        <v>1</v>
      </c>
      <c r="I21" s="156">
        <v>1</v>
      </c>
      <c r="J21" s="156">
        <f t="shared" si="0"/>
        <v>3</v>
      </c>
      <c r="K21" s="13">
        <f t="shared" si="1"/>
        <v>0.25</v>
      </c>
      <c r="L21" s="13">
        <f>+K21+75%</f>
        <v>1</v>
      </c>
      <c r="M21" s="19" t="s">
        <v>47</v>
      </c>
      <c r="N21" s="84" t="s">
        <v>53</v>
      </c>
      <c r="O21" s="143" t="s">
        <v>848</v>
      </c>
      <c r="P21" s="19"/>
    </row>
    <row r="22" spans="1:16" ht="99.95" customHeight="1" thickBot="1" x14ac:dyDescent="0.3">
      <c r="A22" s="297"/>
      <c r="B22" s="162" t="s">
        <v>832</v>
      </c>
      <c r="C22" s="19" t="s">
        <v>833</v>
      </c>
      <c r="D22" s="20">
        <v>12</v>
      </c>
      <c r="E22" s="21" t="s">
        <v>37</v>
      </c>
      <c r="F22" s="143" t="s">
        <v>834</v>
      </c>
      <c r="G22" s="155">
        <v>1</v>
      </c>
      <c r="H22" s="156">
        <v>1</v>
      </c>
      <c r="I22" s="156">
        <v>1</v>
      </c>
      <c r="J22" s="156">
        <f t="shared" si="0"/>
        <v>3</v>
      </c>
      <c r="K22" s="13">
        <f t="shared" si="1"/>
        <v>0.25</v>
      </c>
      <c r="L22" s="13">
        <f>+K22+75%</f>
        <v>1</v>
      </c>
      <c r="M22" s="19" t="s">
        <v>47</v>
      </c>
      <c r="N22" s="19" t="s">
        <v>39</v>
      </c>
      <c r="O22" s="143" t="s">
        <v>849</v>
      </c>
      <c r="P22" s="19"/>
    </row>
    <row r="23" spans="1:16" ht="191.25" customHeight="1" thickBot="1" x14ac:dyDescent="0.3">
      <c r="A23" s="297" t="s">
        <v>54</v>
      </c>
      <c r="B23" s="162" t="s">
        <v>55</v>
      </c>
      <c r="C23" s="19" t="s">
        <v>56</v>
      </c>
      <c r="D23" s="20">
        <v>4</v>
      </c>
      <c r="E23" s="21" t="s">
        <v>37</v>
      </c>
      <c r="F23" s="143" t="s">
        <v>835</v>
      </c>
      <c r="G23" s="155">
        <v>0</v>
      </c>
      <c r="H23" s="156">
        <v>0</v>
      </c>
      <c r="I23" s="156">
        <v>0</v>
      </c>
      <c r="J23" s="156">
        <f t="shared" si="0"/>
        <v>0</v>
      </c>
      <c r="K23" s="13">
        <f t="shared" si="1"/>
        <v>0</v>
      </c>
      <c r="L23" s="13">
        <f>+K23+100%</f>
        <v>1</v>
      </c>
      <c r="M23" s="19" t="s">
        <v>57</v>
      </c>
      <c r="N23" s="19" t="s">
        <v>39</v>
      </c>
      <c r="O23" s="143" t="s">
        <v>850</v>
      </c>
      <c r="P23" s="19"/>
    </row>
    <row r="24" spans="1:16" ht="116.25" customHeight="1" thickBot="1" x14ac:dyDescent="0.3">
      <c r="A24" s="297"/>
      <c r="B24" s="162" t="s">
        <v>58</v>
      </c>
      <c r="C24" s="19" t="s">
        <v>59</v>
      </c>
      <c r="D24" s="20">
        <v>1</v>
      </c>
      <c r="E24" s="21" t="s">
        <v>60</v>
      </c>
      <c r="F24" s="143" t="s">
        <v>61</v>
      </c>
      <c r="G24" s="155">
        <v>1</v>
      </c>
      <c r="H24" s="156">
        <v>1</v>
      </c>
      <c r="I24" s="156">
        <v>1</v>
      </c>
      <c r="J24" s="156">
        <f t="shared" si="0"/>
        <v>3</v>
      </c>
      <c r="K24" s="13">
        <f t="shared" si="1"/>
        <v>3</v>
      </c>
      <c r="L24" s="13">
        <f>+K24+600%</f>
        <v>9</v>
      </c>
      <c r="M24" s="19" t="s">
        <v>57</v>
      </c>
      <c r="N24" s="19" t="s">
        <v>39</v>
      </c>
      <c r="O24" s="143" t="s">
        <v>851</v>
      </c>
      <c r="P24" s="19"/>
    </row>
    <row r="25" spans="1:16" ht="135.75" customHeight="1" thickBot="1" x14ac:dyDescent="0.3">
      <c r="A25" s="297" t="s">
        <v>836</v>
      </c>
      <c r="B25" s="162" t="s">
        <v>62</v>
      </c>
      <c r="C25" s="19" t="s">
        <v>63</v>
      </c>
      <c r="D25" s="20">
        <v>1</v>
      </c>
      <c r="E25" s="21" t="s">
        <v>60</v>
      </c>
      <c r="F25" s="80" t="s">
        <v>837</v>
      </c>
      <c r="G25" s="155">
        <v>0</v>
      </c>
      <c r="H25" s="156">
        <v>0</v>
      </c>
      <c r="I25" s="156">
        <v>0</v>
      </c>
      <c r="J25" s="156">
        <f t="shared" si="0"/>
        <v>0</v>
      </c>
      <c r="K25" s="13">
        <f t="shared" si="1"/>
        <v>0</v>
      </c>
      <c r="L25" s="13">
        <f>+K25+0%</f>
        <v>0</v>
      </c>
      <c r="M25" s="19" t="s">
        <v>64</v>
      </c>
      <c r="N25" s="19" t="s">
        <v>39</v>
      </c>
      <c r="O25" s="143" t="s">
        <v>852</v>
      </c>
      <c r="P25" s="19"/>
    </row>
    <row r="26" spans="1:16" ht="99.95" customHeight="1" thickBot="1" x14ac:dyDescent="0.3">
      <c r="A26" s="297"/>
      <c r="B26" s="161" t="s">
        <v>65</v>
      </c>
      <c r="C26" s="19" t="s">
        <v>66</v>
      </c>
      <c r="D26" s="20">
        <v>1</v>
      </c>
      <c r="E26" s="21" t="s">
        <v>37</v>
      </c>
      <c r="F26" s="60" t="s">
        <v>838</v>
      </c>
      <c r="G26" s="155">
        <v>0</v>
      </c>
      <c r="H26" s="156">
        <v>0</v>
      </c>
      <c r="I26" s="156">
        <v>0</v>
      </c>
      <c r="J26" s="156">
        <f t="shared" si="0"/>
        <v>0</v>
      </c>
      <c r="K26" s="13">
        <f t="shared" si="1"/>
        <v>0</v>
      </c>
      <c r="L26" s="13">
        <f>+K26+100%</f>
        <v>1</v>
      </c>
      <c r="M26" s="19" t="s">
        <v>64</v>
      </c>
      <c r="N26" s="19" t="s">
        <v>67</v>
      </c>
      <c r="O26" s="143" t="s">
        <v>853</v>
      </c>
      <c r="P26" s="19"/>
    </row>
    <row r="27" spans="1:16" ht="141" customHeight="1" thickBot="1" x14ac:dyDescent="0.3">
      <c r="A27" s="297"/>
      <c r="B27" s="162" t="s">
        <v>68</v>
      </c>
      <c r="C27" s="19" t="s">
        <v>69</v>
      </c>
      <c r="D27" s="20">
        <v>1</v>
      </c>
      <c r="E27" s="21" t="s">
        <v>37</v>
      </c>
      <c r="F27" s="60" t="s">
        <v>70</v>
      </c>
      <c r="G27" s="155">
        <v>0</v>
      </c>
      <c r="H27" s="156">
        <v>0</v>
      </c>
      <c r="I27" s="156">
        <v>1</v>
      </c>
      <c r="J27" s="156">
        <f t="shared" si="0"/>
        <v>1</v>
      </c>
      <c r="K27" s="13">
        <f t="shared" si="1"/>
        <v>1</v>
      </c>
      <c r="L27" s="13">
        <f>+K27+0%</f>
        <v>1</v>
      </c>
      <c r="M27" s="19" t="s">
        <v>64</v>
      </c>
      <c r="N27" s="84" t="s">
        <v>71</v>
      </c>
      <c r="O27" s="143" t="s">
        <v>854</v>
      </c>
      <c r="P27" s="19"/>
    </row>
    <row r="28" spans="1:16" ht="142.5" customHeight="1" thickBot="1" x14ac:dyDescent="0.3">
      <c r="A28" s="297" t="s">
        <v>839</v>
      </c>
      <c r="B28" s="162" t="s">
        <v>840</v>
      </c>
      <c r="C28" s="19" t="s">
        <v>72</v>
      </c>
      <c r="D28" s="20">
        <v>1</v>
      </c>
      <c r="E28" s="21" t="s">
        <v>37</v>
      </c>
      <c r="F28" s="80" t="s">
        <v>73</v>
      </c>
      <c r="G28" s="155">
        <v>0</v>
      </c>
      <c r="H28" s="156">
        <v>0</v>
      </c>
      <c r="I28" s="156">
        <v>0</v>
      </c>
      <c r="J28" s="156">
        <f t="shared" si="0"/>
        <v>0</v>
      </c>
      <c r="K28" s="13">
        <f t="shared" si="1"/>
        <v>0</v>
      </c>
      <c r="L28" s="13">
        <f>+K28+0%</f>
        <v>0</v>
      </c>
      <c r="M28" s="19" t="s">
        <v>74</v>
      </c>
      <c r="N28" s="19" t="s">
        <v>39</v>
      </c>
      <c r="O28" s="143" t="s">
        <v>855</v>
      </c>
      <c r="P28" s="19"/>
    </row>
    <row r="29" spans="1:16" ht="144.75" customHeight="1" thickBot="1" x14ac:dyDescent="0.3">
      <c r="A29" s="297"/>
      <c r="B29" s="162" t="s">
        <v>841</v>
      </c>
      <c r="C29" s="19" t="s">
        <v>72</v>
      </c>
      <c r="D29" s="20">
        <v>1</v>
      </c>
      <c r="E29" s="21" t="s">
        <v>37</v>
      </c>
      <c r="F29" s="80" t="s">
        <v>75</v>
      </c>
      <c r="G29" s="155">
        <v>0</v>
      </c>
      <c r="H29" s="156">
        <v>0</v>
      </c>
      <c r="I29" s="156">
        <v>0</v>
      </c>
      <c r="J29" s="156">
        <f t="shared" si="0"/>
        <v>0</v>
      </c>
      <c r="K29" s="13">
        <f t="shared" si="1"/>
        <v>0</v>
      </c>
      <c r="L29" s="13">
        <f>+K29+100%</f>
        <v>1</v>
      </c>
      <c r="M29" s="19" t="s">
        <v>74</v>
      </c>
      <c r="N29" s="19" t="s">
        <v>39</v>
      </c>
      <c r="O29" s="143" t="s">
        <v>856</v>
      </c>
      <c r="P29" s="19"/>
    </row>
    <row r="30" spans="1:16" ht="189.75" customHeight="1" thickBot="1" x14ac:dyDescent="0.3">
      <c r="A30" s="297"/>
      <c r="B30" s="162" t="s">
        <v>76</v>
      </c>
      <c r="C30" s="19" t="s">
        <v>77</v>
      </c>
      <c r="D30" s="20">
        <v>1</v>
      </c>
      <c r="E30" s="21" t="s">
        <v>37</v>
      </c>
      <c r="F30" s="80" t="s">
        <v>842</v>
      </c>
      <c r="G30" s="155">
        <v>0</v>
      </c>
      <c r="H30" s="156">
        <v>0</v>
      </c>
      <c r="I30" s="156">
        <v>1</v>
      </c>
      <c r="J30" s="156">
        <f t="shared" si="0"/>
        <v>1</v>
      </c>
      <c r="K30" s="13">
        <f t="shared" si="1"/>
        <v>1</v>
      </c>
      <c r="L30" s="13">
        <f>+K30+0%</f>
        <v>1</v>
      </c>
      <c r="M30" s="19" t="s">
        <v>74</v>
      </c>
      <c r="N30" s="19" t="s">
        <v>39</v>
      </c>
      <c r="O30" s="143" t="s">
        <v>857</v>
      </c>
      <c r="P30" s="19"/>
    </row>
    <row r="31" spans="1:16" ht="117" customHeight="1" thickBot="1" x14ac:dyDescent="0.3">
      <c r="A31" s="297"/>
      <c r="B31" s="162" t="s">
        <v>78</v>
      </c>
      <c r="C31" s="19" t="s">
        <v>79</v>
      </c>
      <c r="D31" s="20">
        <v>1</v>
      </c>
      <c r="E31" s="21" t="s">
        <v>60</v>
      </c>
      <c r="F31" s="80" t="s">
        <v>80</v>
      </c>
      <c r="G31" s="155">
        <v>0</v>
      </c>
      <c r="H31" s="156">
        <v>0</v>
      </c>
      <c r="I31" s="156">
        <v>0</v>
      </c>
      <c r="J31" s="156">
        <f t="shared" si="0"/>
        <v>0</v>
      </c>
      <c r="K31" s="13">
        <f t="shared" si="1"/>
        <v>0</v>
      </c>
      <c r="L31" s="13">
        <f>+K31+100%</f>
        <v>1</v>
      </c>
      <c r="M31" s="19" t="s">
        <v>74</v>
      </c>
      <c r="N31" s="19" t="s">
        <v>81</v>
      </c>
      <c r="O31" s="143" t="s">
        <v>858</v>
      </c>
      <c r="P31" s="19"/>
    </row>
    <row r="32" spans="1:16" ht="160.5" customHeight="1" thickBot="1" x14ac:dyDescent="0.3">
      <c r="A32" s="297"/>
      <c r="B32" s="162" t="s">
        <v>82</v>
      </c>
      <c r="C32" s="19" t="s">
        <v>83</v>
      </c>
      <c r="D32" s="20">
        <v>12</v>
      </c>
      <c r="E32" s="21" t="s">
        <v>37</v>
      </c>
      <c r="F32" s="80" t="s">
        <v>843</v>
      </c>
      <c r="G32" s="155">
        <v>1</v>
      </c>
      <c r="H32" s="156">
        <v>1</v>
      </c>
      <c r="I32" s="156">
        <v>1</v>
      </c>
      <c r="J32" s="156">
        <f t="shared" si="0"/>
        <v>3</v>
      </c>
      <c r="K32" s="13">
        <f t="shared" si="1"/>
        <v>0.25</v>
      </c>
      <c r="L32" s="13">
        <f>+K32+75%</f>
        <v>1</v>
      </c>
      <c r="M32" s="19" t="s">
        <v>74</v>
      </c>
      <c r="N32" s="19" t="s">
        <v>84</v>
      </c>
      <c r="O32" s="143" t="s">
        <v>859</v>
      </c>
      <c r="P32" s="19"/>
    </row>
    <row r="33" spans="1:15" x14ac:dyDescent="0.25">
      <c r="A33" s="14"/>
      <c r="B33" s="14"/>
      <c r="C33" s="14"/>
      <c r="D33" s="14"/>
      <c r="E33" s="14"/>
      <c r="F33" s="15"/>
      <c r="G33" s="14"/>
      <c r="H33" s="14"/>
      <c r="I33" s="14"/>
      <c r="J33" s="14"/>
      <c r="K33" s="14"/>
      <c r="L33" s="14"/>
      <c r="M33" s="15"/>
      <c r="N33" s="15"/>
      <c r="O33" s="15"/>
    </row>
    <row r="34" spans="1:15" x14ac:dyDescent="0.25">
      <c r="A34" s="14"/>
      <c r="B34" s="14"/>
      <c r="C34" s="14"/>
      <c r="D34" s="14"/>
      <c r="E34" s="14"/>
      <c r="F34" s="15"/>
      <c r="G34" s="14"/>
      <c r="H34" s="14"/>
      <c r="I34" s="14"/>
      <c r="J34" s="14"/>
      <c r="K34" s="14"/>
      <c r="L34" s="14"/>
      <c r="M34" s="15"/>
      <c r="N34" s="15"/>
      <c r="O34" s="15"/>
    </row>
    <row r="35" spans="1:15" x14ac:dyDescent="0.25">
      <c r="A35" s="14"/>
      <c r="B35" s="14"/>
      <c r="C35" s="14"/>
      <c r="D35" s="14"/>
      <c r="E35" s="14"/>
      <c r="F35" s="15"/>
      <c r="G35" s="14"/>
      <c r="H35" s="14"/>
      <c r="I35" s="14"/>
      <c r="J35" s="14"/>
      <c r="K35" s="14"/>
      <c r="L35" s="14"/>
      <c r="M35" s="15"/>
      <c r="N35" s="15"/>
      <c r="O35" s="15"/>
    </row>
    <row r="36" spans="1:15" x14ac:dyDescent="0.25">
      <c r="A36" s="14"/>
      <c r="B36" s="14"/>
      <c r="C36" s="14"/>
      <c r="D36" s="14"/>
      <c r="E36" s="14"/>
      <c r="F36" s="15"/>
      <c r="G36" s="14"/>
      <c r="H36" s="14"/>
      <c r="I36" s="14"/>
      <c r="J36" s="14"/>
      <c r="K36" s="14"/>
      <c r="L36" s="14"/>
      <c r="M36" s="15"/>
      <c r="N36" s="15"/>
      <c r="O36" s="15"/>
    </row>
    <row r="37" spans="1:15" x14ac:dyDescent="0.25">
      <c r="A37" s="15"/>
      <c r="B37" s="15"/>
      <c r="C37" s="15"/>
      <c r="D37" s="15"/>
      <c r="E37" s="15"/>
      <c r="F37" s="15"/>
      <c r="G37" s="15"/>
      <c r="H37" s="15"/>
      <c r="I37" s="15"/>
      <c r="J37" s="15"/>
      <c r="K37" s="15"/>
      <c r="L37" s="15"/>
      <c r="M37" s="15"/>
      <c r="N37" s="15"/>
      <c r="O37" s="15"/>
    </row>
    <row r="38" spans="1:15" x14ac:dyDescent="0.25">
      <c r="A38" s="15"/>
      <c r="B38" s="15"/>
      <c r="C38" s="15"/>
      <c r="D38" s="15"/>
      <c r="E38" s="15"/>
      <c r="F38" s="15"/>
      <c r="G38" s="15"/>
      <c r="H38" s="15"/>
      <c r="I38" s="15"/>
      <c r="J38" s="15"/>
      <c r="K38" s="15"/>
      <c r="L38" s="15"/>
      <c r="M38" s="15"/>
      <c r="N38" s="15"/>
      <c r="O38" s="15"/>
    </row>
    <row r="39" spans="1:15" x14ac:dyDescent="0.25">
      <c r="A39" s="15"/>
      <c r="B39" s="15"/>
      <c r="C39" s="15"/>
      <c r="D39" s="15"/>
      <c r="E39" s="15"/>
      <c r="F39" s="15"/>
      <c r="G39" s="15"/>
      <c r="H39" s="15"/>
      <c r="I39" s="15"/>
      <c r="J39" s="15"/>
      <c r="K39" s="15"/>
      <c r="L39" s="15"/>
      <c r="M39" s="15"/>
      <c r="N39" s="15"/>
      <c r="O39" s="15"/>
    </row>
    <row r="40" spans="1:15" x14ac:dyDescent="0.25">
      <c r="A40" s="15"/>
      <c r="B40" s="15"/>
      <c r="C40" s="15"/>
      <c r="D40" s="15"/>
      <c r="E40" s="15"/>
      <c r="F40" s="15"/>
      <c r="G40" s="15"/>
      <c r="H40" s="15"/>
      <c r="I40" s="15"/>
      <c r="J40" s="15"/>
      <c r="K40" s="15"/>
      <c r="L40" s="15"/>
      <c r="M40" s="15"/>
      <c r="N40" s="15"/>
      <c r="O40" s="15"/>
    </row>
    <row r="41" spans="1:15" x14ac:dyDescent="0.25">
      <c r="A41" s="15"/>
      <c r="B41" s="15"/>
      <c r="C41" s="15"/>
      <c r="D41" s="15"/>
      <c r="E41" s="15"/>
      <c r="F41" s="15"/>
      <c r="G41" s="15"/>
      <c r="H41" s="15"/>
      <c r="I41" s="15"/>
      <c r="J41" s="15"/>
      <c r="K41" s="15"/>
      <c r="L41" s="15"/>
      <c r="M41" s="15"/>
      <c r="N41" s="15"/>
      <c r="O41" s="15"/>
    </row>
    <row r="42" spans="1:15" x14ac:dyDescent="0.25">
      <c r="A42" s="15"/>
      <c r="B42" s="15"/>
      <c r="C42" s="15"/>
      <c r="D42" s="15"/>
      <c r="E42" s="15"/>
      <c r="F42" s="15"/>
      <c r="G42" s="15"/>
      <c r="H42" s="15"/>
      <c r="I42" s="15"/>
      <c r="J42" s="15"/>
      <c r="K42" s="15"/>
      <c r="L42" s="15"/>
      <c r="M42" s="15"/>
      <c r="N42" s="15"/>
      <c r="O42" s="15"/>
    </row>
    <row r="43" spans="1:15" ht="15" customHeight="1" x14ac:dyDescent="0.25">
      <c r="A43" s="277"/>
      <c r="B43" s="277"/>
      <c r="C43" s="277"/>
      <c r="D43" s="277"/>
      <c r="E43" s="277"/>
      <c r="F43" s="277"/>
      <c r="G43" s="277"/>
      <c r="H43" s="277"/>
      <c r="I43" s="277"/>
      <c r="J43" s="277"/>
      <c r="K43" s="16"/>
      <c r="L43" s="16"/>
    </row>
    <row r="44" spans="1:15" x14ac:dyDescent="0.25">
      <c r="A44" s="277"/>
      <c r="B44" s="277"/>
      <c r="C44" s="277"/>
      <c r="D44" s="277"/>
      <c r="E44" s="277"/>
      <c r="F44" s="277"/>
      <c r="G44" s="277"/>
      <c r="H44" s="277"/>
      <c r="I44" s="277"/>
      <c r="J44" s="277"/>
      <c r="K44" s="16"/>
      <c r="L44" s="16"/>
    </row>
  </sheetData>
  <mergeCells count="26">
    <mergeCell ref="A12:P13"/>
    <mergeCell ref="A6:P6"/>
    <mergeCell ref="A7:P7"/>
    <mergeCell ref="A8:P8"/>
    <mergeCell ref="A9:P9"/>
    <mergeCell ref="A10:P11"/>
    <mergeCell ref="A14:A15"/>
    <mergeCell ref="B14:E14"/>
    <mergeCell ref="F14:F15"/>
    <mergeCell ref="G14:L14"/>
    <mergeCell ref="M14:M15"/>
    <mergeCell ref="A43:J44"/>
    <mergeCell ref="A16:A18"/>
    <mergeCell ref="B16:B17"/>
    <mergeCell ref="F16:F17"/>
    <mergeCell ref="A19:A22"/>
    <mergeCell ref="A23:A24"/>
    <mergeCell ref="A25:A27"/>
    <mergeCell ref="A28:A32"/>
    <mergeCell ref="M16:M17"/>
    <mergeCell ref="N16:N17"/>
    <mergeCell ref="O16:O17"/>
    <mergeCell ref="P16:P17"/>
    <mergeCell ref="O14:O15"/>
    <mergeCell ref="P14:P15"/>
    <mergeCell ref="N14:N15"/>
  </mergeCells>
  <dataValidations count="1">
    <dataValidation type="list" allowBlank="1" showInputMessage="1" showErrorMessage="1" sqref="E16:E26">
      <formula1>"A,B,C"</formula1>
    </dataValidation>
  </dataValidations>
  <printOptions horizontalCentered="1" verticalCentered="1"/>
  <pageMargins left="3.937007874015748E-2" right="3.937007874015748E-2" top="0.35433070866141736" bottom="0.39370078740157483" header="0.31496062992125984" footer="0.23622047244094491"/>
  <pageSetup scale="35" fitToHeight="0" orientation="landscape" r:id="rId1"/>
  <rowBreaks count="2" manualBreakCount="2">
    <brk id="22" max="15" man="1"/>
    <brk id="27" max="15" man="1"/>
  </rowBreaks>
  <ignoredErrors>
    <ignoredError sqref="L26" 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P44"/>
  <sheetViews>
    <sheetView showGridLines="0" zoomScale="60" zoomScaleNormal="60" zoomScaleSheetLayoutView="20" workbookViewId="0"/>
  </sheetViews>
  <sheetFormatPr baseColWidth="10" defaultColWidth="11.42578125" defaultRowHeight="15" x14ac:dyDescent="0.25"/>
  <cols>
    <col min="1" max="1" width="40.42578125" style="10" customWidth="1"/>
    <col min="2" max="2" width="25.7109375" style="10" customWidth="1"/>
    <col min="3" max="3" width="23.140625" style="10" customWidth="1"/>
    <col min="4" max="5" width="20.7109375" style="10" customWidth="1"/>
    <col min="6" max="6" width="42.42578125" style="10" customWidth="1"/>
    <col min="7" max="8" width="15.7109375" style="10" customWidth="1"/>
    <col min="9" max="9" width="17.140625" style="10" customWidth="1"/>
    <col min="10" max="11" width="15.7109375" style="10" customWidth="1"/>
    <col min="12" max="12" width="16.28515625" style="10" customWidth="1"/>
    <col min="13" max="13" width="22.28515625" style="10" customWidth="1"/>
    <col min="14" max="14" width="19.85546875" style="10" customWidth="1"/>
    <col min="15" max="15" width="35.42578125" style="10" customWidth="1"/>
    <col min="16" max="16" width="31.28515625" style="10" customWidth="1"/>
    <col min="17" max="16384" width="11.42578125" style="10"/>
  </cols>
  <sheetData>
    <row r="1" spans="1:16" ht="99.95" customHeight="1" x14ac:dyDescent="0.25"/>
    <row r="2" spans="1:16" ht="44.1" customHeight="1" x14ac:dyDescent="0.25">
      <c r="A2" s="9"/>
      <c r="B2" s="9"/>
      <c r="C2" s="9"/>
      <c r="D2" s="9"/>
      <c r="E2" s="9"/>
      <c r="F2" s="9"/>
      <c r="G2" s="9"/>
      <c r="H2" s="9"/>
      <c r="I2" s="9"/>
      <c r="J2" s="9"/>
      <c r="K2" s="9"/>
      <c r="L2" s="9"/>
      <c r="M2" s="9"/>
      <c r="N2" s="9"/>
      <c r="O2" s="9"/>
      <c r="P2" s="9"/>
    </row>
    <row r="3" spans="1:16" ht="44.1" customHeight="1" x14ac:dyDescent="0.25">
      <c r="A3" s="9"/>
      <c r="B3" s="9"/>
      <c r="C3" s="9"/>
      <c r="D3" s="9"/>
      <c r="E3" s="9"/>
      <c r="F3" s="9"/>
      <c r="G3" s="9"/>
      <c r="H3" s="9"/>
      <c r="I3" s="9"/>
      <c r="J3" s="9"/>
      <c r="K3" s="9"/>
      <c r="L3" s="9"/>
      <c r="M3" s="9"/>
      <c r="N3" s="9"/>
      <c r="O3" s="9"/>
      <c r="P3" s="9"/>
    </row>
    <row r="4" spans="1:16" ht="44.1" customHeight="1" x14ac:dyDescent="0.25">
      <c r="A4" s="9"/>
      <c r="B4" s="9"/>
      <c r="C4" s="9"/>
      <c r="D4" s="9"/>
      <c r="E4" s="9"/>
      <c r="F4" s="9"/>
      <c r="G4" s="9"/>
      <c r="H4" s="9"/>
      <c r="I4" s="9"/>
      <c r="J4" s="9"/>
      <c r="K4" s="9"/>
      <c r="L4" s="9"/>
      <c r="M4" s="9"/>
      <c r="N4" s="9"/>
      <c r="O4" s="9"/>
      <c r="P4" s="9"/>
    </row>
    <row r="5" spans="1:16" ht="44.1" customHeight="1" thickBot="1" x14ac:dyDescent="0.3">
      <c r="A5" s="9"/>
      <c r="B5" s="9"/>
      <c r="C5" s="9"/>
      <c r="D5" s="9"/>
      <c r="E5" s="9"/>
      <c r="F5" s="9"/>
      <c r="G5" s="9"/>
      <c r="H5" s="9"/>
      <c r="I5" s="9"/>
      <c r="J5" s="9"/>
      <c r="K5" s="9"/>
      <c r="L5" s="9"/>
      <c r="M5" s="9"/>
      <c r="N5" s="9"/>
      <c r="O5" s="9"/>
      <c r="P5" s="9"/>
    </row>
    <row r="6" spans="1:16" s="11" customFormat="1" ht="44.1" customHeight="1" thickBot="1" x14ac:dyDescent="0.3">
      <c r="A6" s="237" t="s">
        <v>18</v>
      </c>
      <c r="B6" s="238"/>
      <c r="C6" s="238"/>
      <c r="D6" s="238"/>
      <c r="E6" s="238"/>
      <c r="F6" s="238"/>
      <c r="G6" s="238"/>
      <c r="H6" s="238"/>
      <c r="I6" s="238"/>
      <c r="J6" s="238"/>
      <c r="K6" s="238"/>
      <c r="L6" s="238"/>
      <c r="M6" s="238"/>
      <c r="N6" s="238"/>
      <c r="O6" s="238"/>
      <c r="P6" s="239"/>
    </row>
    <row r="7" spans="1:16" s="11" customFormat="1" ht="99.95" customHeight="1" thickBot="1" x14ac:dyDescent="0.3">
      <c r="A7" s="234" t="s">
        <v>85</v>
      </c>
      <c r="B7" s="235"/>
      <c r="C7" s="235"/>
      <c r="D7" s="235"/>
      <c r="E7" s="235"/>
      <c r="F7" s="235"/>
      <c r="G7" s="235"/>
      <c r="H7" s="235"/>
      <c r="I7" s="235"/>
      <c r="J7" s="235"/>
      <c r="K7" s="235"/>
      <c r="L7" s="235"/>
      <c r="M7" s="235"/>
      <c r="N7" s="235"/>
      <c r="O7" s="235"/>
      <c r="P7" s="236"/>
    </row>
    <row r="8" spans="1:16" ht="27" thickBot="1" x14ac:dyDescent="0.3">
      <c r="A8" s="241" t="str">
        <f>+IF(Presentación!B1="","-","Informe de Ejecución del "&amp;Presentación!B1&amp;" del POA 2021 del INESPRE")</f>
        <v>Informe de Ejecución del Cuarto Trimestre del POA 2021 del INESPRE</v>
      </c>
      <c r="B8" s="241"/>
      <c r="C8" s="241"/>
      <c r="D8" s="241"/>
      <c r="E8" s="241"/>
      <c r="F8" s="241"/>
      <c r="G8" s="241"/>
      <c r="H8" s="241"/>
      <c r="I8" s="241"/>
      <c r="J8" s="241"/>
      <c r="K8" s="241"/>
      <c r="L8" s="241"/>
      <c r="M8" s="241"/>
      <c r="N8" s="241"/>
      <c r="O8" s="241"/>
      <c r="P8" s="242"/>
    </row>
    <row r="9" spans="1:16" s="12" customFormat="1" ht="23.25" customHeight="1" x14ac:dyDescent="0.25">
      <c r="A9" s="243" t="s">
        <v>101</v>
      </c>
      <c r="B9" s="244"/>
      <c r="C9" s="244"/>
      <c r="D9" s="244"/>
      <c r="E9" s="244"/>
      <c r="F9" s="244"/>
      <c r="G9" s="244"/>
      <c r="H9" s="244"/>
      <c r="I9" s="244"/>
      <c r="J9" s="244"/>
      <c r="K9" s="244"/>
      <c r="L9" s="244"/>
      <c r="M9" s="244"/>
      <c r="N9" s="244"/>
      <c r="O9" s="244"/>
      <c r="P9" s="245"/>
    </row>
    <row r="10" spans="1:16" s="12" customFormat="1" ht="20.100000000000001" customHeight="1" x14ac:dyDescent="0.25">
      <c r="A10" s="246" t="s">
        <v>19</v>
      </c>
      <c r="B10" s="230"/>
      <c r="C10" s="230"/>
      <c r="D10" s="230"/>
      <c r="E10" s="230"/>
      <c r="F10" s="230"/>
      <c r="G10" s="230"/>
      <c r="H10" s="230"/>
      <c r="I10" s="230"/>
      <c r="J10" s="230"/>
      <c r="K10" s="230"/>
      <c r="L10" s="230"/>
      <c r="M10" s="230"/>
      <c r="N10" s="230"/>
      <c r="O10" s="230"/>
      <c r="P10" s="231"/>
    </row>
    <row r="11" spans="1:16" s="12" customFormat="1" ht="20.100000000000001" customHeight="1" x14ac:dyDescent="0.25">
      <c r="A11" s="247"/>
      <c r="B11" s="248"/>
      <c r="C11" s="248"/>
      <c r="D11" s="248"/>
      <c r="E11" s="248"/>
      <c r="F11" s="248"/>
      <c r="G11" s="248"/>
      <c r="H11" s="248"/>
      <c r="I11" s="248"/>
      <c r="J11" s="248"/>
      <c r="K11" s="248"/>
      <c r="L11" s="248"/>
      <c r="M11" s="248"/>
      <c r="N11" s="248"/>
      <c r="O11" s="248"/>
      <c r="P11" s="249"/>
    </row>
    <row r="12" spans="1:16" s="12" customFormat="1" ht="14.45" customHeight="1" x14ac:dyDescent="0.25">
      <c r="A12" s="230" t="s">
        <v>93</v>
      </c>
      <c r="B12" s="230"/>
      <c r="C12" s="230"/>
      <c r="D12" s="230"/>
      <c r="E12" s="230"/>
      <c r="F12" s="230"/>
      <c r="G12" s="230"/>
      <c r="H12" s="230"/>
      <c r="I12" s="230"/>
      <c r="J12" s="230"/>
      <c r="K12" s="230"/>
      <c r="L12" s="230"/>
      <c r="M12" s="230"/>
      <c r="N12" s="230"/>
      <c r="O12" s="230"/>
      <c r="P12" s="231"/>
    </row>
    <row r="13" spans="1:16" s="12" customFormat="1" ht="15" customHeight="1" thickBot="1" x14ac:dyDescent="0.3">
      <c r="A13" s="232"/>
      <c r="B13" s="232"/>
      <c r="C13" s="232"/>
      <c r="D13" s="232"/>
      <c r="E13" s="232"/>
      <c r="F13" s="232"/>
      <c r="G13" s="232"/>
      <c r="H13" s="232"/>
      <c r="I13" s="232"/>
      <c r="J13" s="232"/>
      <c r="K13" s="232"/>
      <c r="L13" s="232"/>
      <c r="M13" s="232"/>
      <c r="N13" s="232"/>
      <c r="O13" s="232"/>
      <c r="P13" s="233"/>
    </row>
    <row r="14" spans="1:16" ht="47.25" customHeight="1" thickBot="1" x14ac:dyDescent="0.3">
      <c r="A14" s="226" t="s">
        <v>20</v>
      </c>
      <c r="B14" s="226" t="s">
        <v>21</v>
      </c>
      <c r="C14" s="226"/>
      <c r="D14" s="226"/>
      <c r="E14" s="226"/>
      <c r="F14" s="226" t="s">
        <v>22</v>
      </c>
      <c r="G14" s="227" t="str">
        <f>+IF(Presentación!B1="","-","Ejecución del "&amp;Presentación!B1)</f>
        <v>Ejecución del Cuarto Trimestre</v>
      </c>
      <c r="H14" s="228"/>
      <c r="I14" s="228"/>
      <c r="J14" s="228"/>
      <c r="K14" s="228"/>
      <c r="L14" s="229"/>
      <c r="M14" s="226" t="s">
        <v>23</v>
      </c>
      <c r="N14" s="226" t="s">
        <v>24</v>
      </c>
      <c r="O14" s="226" t="s">
        <v>25</v>
      </c>
      <c r="P14" s="226" t="s">
        <v>26</v>
      </c>
    </row>
    <row r="15" spans="1:16" s="12" customFormat="1" ht="63" customHeight="1" thickBot="1" x14ac:dyDescent="0.3">
      <c r="A15" s="226"/>
      <c r="B15" s="17" t="s">
        <v>27</v>
      </c>
      <c r="C15" s="17" t="s">
        <v>28</v>
      </c>
      <c r="D15" s="17" t="s">
        <v>29</v>
      </c>
      <c r="E15" s="17" t="s">
        <v>30</v>
      </c>
      <c r="F15" s="226"/>
      <c r="G15" s="18" t="str">
        <f>+IF(Presentación!B1="","-",IF(Presentación!B1="Primer Trimestre","Enero",IF(Presentación!B1="Segundo Trimestre","Abril",IF(Presentación!B1="Tercer Trimestre","Julio",IF(Presentación!B1="Cuarto Trimestre","Octubre")))))</f>
        <v>Octubre</v>
      </c>
      <c r="H15" s="18" t="str">
        <f>+IF(Presentación!B1="","-",IF(Presentación!B1="Primer Trimestre","Febrero",IF(Presentación!B1="Segundo Trimestre","Mayo",IF(Presentación!B1="Tercer Trimestre","Agosto",IF(Presentación!B1="Cuarto Trimestre","Noviembre")))))</f>
        <v>Noviembre</v>
      </c>
      <c r="I15" s="18" t="str">
        <f>+IF(Presentación!B1="","-",IF(Presentación!B1="Primer Trimestre","Marzo",IF(Presentación!B1="Segundo Trimestre","Junio",IF(Presentación!B1="Tercer Trimestre","Septiembre",IF(Presentación!B1="Cuarto Trimestre","Diciembre")))))</f>
        <v>Diciembre</v>
      </c>
      <c r="J15" s="18" t="s">
        <v>31</v>
      </c>
      <c r="K15" s="18" t="s">
        <v>32</v>
      </c>
      <c r="L15" s="18" t="s">
        <v>33</v>
      </c>
      <c r="M15" s="226"/>
      <c r="N15" s="226"/>
      <c r="O15" s="226"/>
      <c r="P15" s="226"/>
    </row>
    <row r="16" spans="1:16" ht="99.95" customHeight="1" thickBot="1" x14ac:dyDescent="0.3">
      <c r="A16" s="296" t="s">
        <v>860</v>
      </c>
      <c r="B16" s="76" t="s">
        <v>861</v>
      </c>
      <c r="C16" s="66" t="s">
        <v>862</v>
      </c>
      <c r="D16" s="20">
        <v>12</v>
      </c>
      <c r="E16" s="125" t="s">
        <v>37</v>
      </c>
      <c r="F16" s="68" t="s">
        <v>863</v>
      </c>
      <c r="G16" s="155">
        <v>1</v>
      </c>
      <c r="H16" s="155">
        <v>1</v>
      </c>
      <c r="I16" s="155">
        <v>1</v>
      </c>
      <c r="J16" s="156">
        <f>+SUM(G16:I16)</f>
        <v>3</v>
      </c>
      <c r="K16" s="13">
        <f>+IFERROR(J16/D16,"-")</f>
        <v>0.25</v>
      </c>
      <c r="L16" s="13">
        <f>+K16+75%</f>
        <v>1</v>
      </c>
      <c r="M16" s="66" t="s">
        <v>879</v>
      </c>
      <c r="N16" s="66" t="s">
        <v>880</v>
      </c>
      <c r="O16" s="147" t="s">
        <v>881</v>
      </c>
      <c r="P16" s="76"/>
    </row>
    <row r="17" spans="1:16" ht="99.95" customHeight="1" thickBot="1" x14ac:dyDescent="0.3">
      <c r="A17" s="296"/>
      <c r="B17" s="76" t="s">
        <v>864</v>
      </c>
      <c r="C17" s="66" t="s">
        <v>865</v>
      </c>
      <c r="D17" s="22">
        <v>12</v>
      </c>
      <c r="E17" s="125" t="s">
        <v>37</v>
      </c>
      <c r="F17" s="68" t="s">
        <v>866</v>
      </c>
      <c r="G17" s="155">
        <v>1</v>
      </c>
      <c r="H17" s="155">
        <v>1</v>
      </c>
      <c r="I17" s="155">
        <v>1</v>
      </c>
      <c r="J17" s="156">
        <f t="shared" ref="J17:J20" si="0">+SUM(G17:I17)</f>
        <v>3</v>
      </c>
      <c r="K17" s="13">
        <f t="shared" ref="K17:K20" si="1">+IFERROR(J17/D17,"-")</f>
        <v>0.25</v>
      </c>
      <c r="L17" s="13">
        <f>+K17+75%</f>
        <v>1</v>
      </c>
      <c r="M17" s="66" t="s">
        <v>879</v>
      </c>
      <c r="N17" s="66" t="s">
        <v>754</v>
      </c>
      <c r="O17" s="147" t="s">
        <v>882</v>
      </c>
      <c r="P17" s="76"/>
    </row>
    <row r="18" spans="1:16" ht="132" customHeight="1" thickBot="1" x14ac:dyDescent="0.3">
      <c r="A18" s="66" t="s">
        <v>867</v>
      </c>
      <c r="B18" s="76" t="s">
        <v>868</v>
      </c>
      <c r="C18" s="144" t="s">
        <v>869</v>
      </c>
      <c r="D18" s="24">
        <v>4</v>
      </c>
      <c r="E18" s="125" t="s">
        <v>37</v>
      </c>
      <c r="F18" s="68" t="s">
        <v>870</v>
      </c>
      <c r="G18" s="155">
        <v>0</v>
      </c>
      <c r="H18" s="155">
        <v>0</v>
      </c>
      <c r="I18" s="155">
        <v>0</v>
      </c>
      <c r="J18" s="156">
        <f t="shared" si="0"/>
        <v>0</v>
      </c>
      <c r="K18" s="13">
        <f t="shared" si="1"/>
        <v>0</v>
      </c>
      <c r="L18" s="13">
        <f>+K18+100%</f>
        <v>1</v>
      </c>
      <c r="M18" s="66" t="s">
        <v>879</v>
      </c>
      <c r="N18" s="66" t="s">
        <v>880</v>
      </c>
      <c r="O18" s="148" t="s">
        <v>883</v>
      </c>
      <c r="P18" s="76"/>
    </row>
    <row r="19" spans="1:16" ht="123.75" customHeight="1" thickBot="1" x14ac:dyDescent="0.3">
      <c r="A19" s="144" t="s">
        <v>871</v>
      </c>
      <c r="B19" s="76" t="s">
        <v>872</v>
      </c>
      <c r="C19" s="66" t="s">
        <v>873</v>
      </c>
      <c r="D19" s="25">
        <v>12</v>
      </c>
      <c r="E19" s="125" t="s">
        <v>37</v>
      </c>
      <c r="F19" s="68" t="s">
        <v>874</v>
      </c>
      <c r="G19" s="155">
        <v>1</v>
      </c>
      <c r="H19" s="155">
        <v>1</v>
      </c>
      <c r="I19" s="155">
        <v>1</v>
      </c>
      <c r="J19" s="156">
        <f t="shared" si="0"/>
        <v>3</v>
      </c>
      <c r="K19" s="13">
        <f t="shared" si="1"/>
        <v>0.25</v>
      </c>
      <c r="L19" s="13">
        <f>+K19+75%</f>
        <v>1</v>
      </c>
      <c r="M19" s="66" t="s">
        <v>879</v>
      </c>
      <c r="N19" s="66" t="s">
        <v>880</v>
      </c>
      <c r="O19" s="148" t="s">
        <v>884</v>
      </c>
      <c r="P19" s="76"/>
    </row>
    <row r="20" spans="1:16" ht="118.5" customHeight="1" thickBot="1" x14ac:dyDescent="0.3">
      <c r="A20" s="144" t="s">
        <v>875</v>
      </c>
      <c r="B20" s="145" t="s">
        <v>876</v>
      </c>
      <c r="C20" s="144" t="s">
        <v>877</v>
      </c>
      <c r="D20" s="24">
        <v>4</v>
      </c>
      <c r="E20" s="125" t="s">
        <v>37</v>
      </c>
      <c r="F20" s="146" t="s">
        <v>878</v>
      </c>
      <c r="G20" s="155">
        <v>0</v>
      </c>
      <c r="H20" s="155">
        <v>0</v>
      </c>
      <c r="I20" s="155">
        <v>0</v>
      </c>
      <c r="J20" s="156">
        <f t="shared" si="0"/>
        <v>0</v>
      </c>
      <c r="K20" s="13">
        <f t="shared" si="1"/>
        <v>0</v>
      </c>
      <c r="L20" s="13">
        <f>+K20+100%</f>
        <v>1</v>
      </c>
      <c r="M20" s="66" t="s">
        <v>879</v>
      </c>
      <c r="N20" s="66" t="s">
        <v>885</v>
      </c>
      <c r="O20" s="149" t="s">
        <v>886</v>
      </c>
      <c r="P20" s="150" t="s">
        <v>887</v>
      </c>
    </row>
    <row r="21" spans="1:16" x14ac:dyDescent="0.25">
      <c r="A21" s="14"/>
      <c r="B21" s="14"/>
      <c r="C21" s="14"/>
      <c r="D21" s="14"/>
      <c r="E21" s="14"/>
      <c r="F21" s="15"/>
      <c r="G21" s="14"/>
      <c r="H21" s="14"/>
      <c r="I21" s="14"/>
      <c r="J21" s="14"/>
      <c r="K21" s="14"/>
      <c r="L21" s="14"/>
      <c r="M21" s="15"/>
      <c r="N21" s="15"/>
      <c r="O21" s="15"/>
    </row>
    <row r="22" spans="1:16" x14ac:dyDescent="0.25">
      <c r="A22" s="14"/>
      <c r="B22" s="14"/>
      <c r="C22" s="166"/>
      <c r="D22" s="166"/>
      <c r="E22" s="166"/>
      <c r="F22" s="166"/>
      <c r="G22" s="166"/>
      <c r="H22" s="166"/>
      <c r="I22" s="166"/>
      <c r="J22" s="166"/>
      <c r="K22" s="166"/>
      <c r="L22" s="166"/>
      <c r="M22" s="166"/>
      <c r="N22" s="166"/>
      <c r="O22" s="15"/>
    </row>
    <row r="23" spans="1:16" x14ac:dyDescent="0.25">
      <c r="A23" s="14"/>
      <c r="B23" s="14"/>
      <c r="C23" s="166"/>
      <c r="D23" s="166"/>
      <c r="E23" s="166"/>
      <c r="F23" s="166"/>
      <c r="G23" s="166"/>
      <c r="H23" s="166"/>
      <c r="I23" s="166"/>
      <c r="J23" s="166"/>
      <c r="K23" s="166"/>
      <c r="L23" s="166"/>
      <c r="M23" s="166"/>
      <c r="N23" s="166"/>
      <c r="O23" s="15"/>
    </row>
    <row r="24" spans="1:16" x14ac:dyDescent="0.25">
      <c r="A24" s="14"/>
      <c r="B24" s="14"/>
      <c r="C24" s="166"/>
      <c r="D24" s="166"/>
      <c r="E24" s="166"/>
      <c r="F24" s="166"/>
      <c r="G24" s="166"/>
      <c r="H24" s="166"/>
      <c r="I24" s="166"/>
      <c r="J24" s="166"/>
      <c r="K24" s="166"/>
      <c r="L24" s="166"/>
      <c r="M24" s="166"/>
      <c r="N24" s="166"/>
      <c r="O24" s="15"/>
    </row>
    <row r="25" spans="1:16" x14ac:dyDescent="0.25">
      <c r="A25" s="15"/>
      <c r="B25" s="15"/>
      <c r="C25" s="166"/>
      <c r="D25" s="166"/>
      <c r="E25" s="166"/>
      <c r="F25" s="166"/>
      <c r="G25" s="166"/>
      <c r="H25" s="166"/>
      <c r="I25" s="166"/>
      <c r="J25" s="166"/>
      <c r="K25" s="166"/>
      <c r="L25" s="166"/>
      <c r="M25" s="166"/>
      <c r="N25" s="166"/>
      <c r="O25" s="15"/>
    </row>
    <row r="26" spans="1:16" x14ac:dyDescent="0.25">
      <c r="A26" s="15"/>
      <c r="B26" s="15"/>
      <c r="C26" s="166"/>
      <c r="D26" s="166"/>
      <c r="E26" s="166"/>
      <c r="F26" s="166"/>
      <c r="G26" s="166"/>
      <c r="H26" s="166"/>
      <c r="I26" s="166"/>
      <c r="J26" s="166"/>
      <c r="K26" s="166"/>
      <c r="L26" s="166"/>
      <c r="M26" s="166"/>
      <c r="N26" s="166"/>
      <c r="O26" s="15"/>
    </row>
    <row r="27" spans="1:16" x14ac:dyDescent="0.25">
      <c r="A27" s="15"/>
      <c r="B27" s="15"/>
      <c r="C27" s="166"/>
      <c r="D27" s="166"/>
      <c r="E27" s="166"/>
      <c r="F27" s="166"/>
      <c r="G27" s="166"/>
      <c r="H27" s="166"/>
      <c r="I27" s="166"/>
      <c r="J27" s="166"/>
      <c r="K27" s="166"/>
      <c r="L27" s="166"/>
      <c r="M27" s="166"/>
      <c r="N27" s="166"/>
      <c r="O27" s="15"/>
    </row>
    <row r="28" spans="1:16" x14ac:dyDescent="0.25">
      <c r="A28" s="15"/>
      <c r="B28" s="15"/>
      <c r="C28" s="166"/>
      <c r="D28" s="166"/>
      <c r="E28" s="166"/>
      <c r="F28" s="166"/>
      <c r="G28" s="166"/>
      <c r="H28" s="166"/>
      <c r="I28" s="166"/>
      <c r="J28" s="166"/>
      <c r="K28" s="166"/>
      <c r="L28" s="166"/>
      <c r="M28" s="166"/>
      <c r="N28" s="166"/>
      <c r="O28" s="15"/>
    </row>
    <row r="29" spans="1:16" x14ac:dyDescent="0.25">
      <c r="A29" s="15"/>
      <c r="B29" s="15"/>
      <c r="C29" s="166"/>
      <c r="D29" s="166"/>
      <c r="E29" s="166"/>
      <c r="F29" s="166"/>
      <c r="G29" s="166"/>
      <c r="H29" s="166"/>
      <c r="I29" s="166"/>
      <c r="J29" s="166"/>
      <c r="K29" s="166"/>
      <c r="L29" s="166"/>
      <c r="M29" s="166"/>
      <c r="N29" s="166"/>
      <c r="O29" s="15"/>
    </row>
    <row r="30" spans="1:16" x14ac:dyDescent="0.25">
      <c r="A30" s="15"/>
      <c r="B30" s="15"/>
      <c r="C30" s="166"/>
      <c r="D30" s="166"/>
      <c r="E30" s="166"/>
      <c r="F30" s="166"/>
      <c r="G30" s="166"/>
      <c r="H30" s="166"/>
      <c r="I30" s="166"/>
      <c r="J30" s="166"/>
      <c r="K30" s="166"/>
      <c r="L30" s="166"/>
      <c r="M30" s="166"/>
      <c r="N30" s="166"/>
      <c r="O30" s="15"/>
    </row>
    <row r="31" spans="1:16" ht="15" customHeight="1" x14ac:dyDescent="0.25">
      <c r="A31" s="165"/>
      <c r="B31" s="165"/>
      <c r="C31" s="166"/>
      <c r="D31" s="166"/>
      <c r="E31" s="166"/>
      <c r="F31" s="166"/>
      <c r="G31" s="166"/>
      <c r="H31" s="166"/>
      <c r="I31" s="166"/>
      <c r="J31" s="166"/>
      <c r="K31" s="166"/>
      <c r="L31" s="166"/>
      <c r="M31" s="166"/>
      <c r="N31" s="166"/>
    </row>
    <row r="32" spans="1:16" x14ac:dyDescent="0.25">
      <c r="A32" s="165"/>
      <c r="B32" s="165"/>
      <c r="C32" s="166"/>
      <c r="D32" s="166"/>
      <c r="E32" s="166"/>
      <c r="F32" s="166"/>
      <c r="G32" s="166"/>
      <c r="H32" s="166"/>
      <c r="I32" s="166"/>
      <c r="J32" s="166"/>
      <c r="K32" s="166"/>
      <c r="L32" s="166"/>
      <c r="M32" s="166"/>
      <c r="N32" s="166"/>
    </row>
    <row r="33" spans="3:14" x14ac:dyDescent="0.25">
      <c r="C33" s="166"/>
      <c r="D33" s="166"/>
      <c r="E33" s="166"/>
      <c r="F33" s="166"/>
      <c r="G33" s="166"/>
      <c r="H33" s="166"/>
      <c r="I33" s="166"/>
      <c r="J33" s="166"/>
      <c r="K33" s="166"/>
      <c r="L33" s="166"/>
      <c r="M33" s="166"/>
      <c r="N33" s="166"/>
    </row>
    <row r="34" spans="3:14" x14ac:dyDescent="0.25">
      <c r="C34" s="166"/>
      <c r="D34" s="166"/>
      <c r="E34" s="166"/>
      <c r="F34" s="166"/>
      <c r="G34" s="166"/>
      <c r="H34" s="166"/>
      <c r="I34" s="166"/>
      <c r="J34" s="166"/>
      <c r="K34" s="166"/>
      <c r="L34" s="166"/>
      <c r="M34" s="166"/>
      <c r="N34" s="166"/>
    </row>
    <row r="35" spans="3:14" x14ac:dyDescent="0.25">
      <c r="C35" s="166"/>
      <c r="D35" s="166"/>
      <c r="E35" s="166"/>
      <c r="F35" s="166"/>
      <c r="G35" s="166"/>
      <c r="H35" s="166"/>
      <c r="I35" s="166"/>
      <c r="J35" s="166"/>
      <c r="K35" s="166"/>
      <c r="L35" s="166"/>
      <c r="M35" s="166"/>
      <c r="N35" s="166"/>
    </row>
    <row r="36" spans="3:14" x14ac:dyDescent="0.25">
      <c r="C36" s="166"/>
      <c r="D36" s="166"/>
      <c r="E36" s="166"/>
      <c r="F36" s="166"/>
      <c r="G36" s="166"/>
      <c r="H36" s="166"/>
      <c r="I36" s="166"/>
      <c r="J36" s="166"/>
      <c r="K36" s="166"/>
      <c r="L36" s="166"/>
      <c r="M36" s="166"/>
      <c r="N36" s="166"/>
    </row>
    <row r="37" spans="3:14" x14ac:dyDescent="0.25">
      <c r="C37" s="166"/>
      <c r="D37" s="166"/>
      <c r="E37" s="166"/>
      <c r="F37" s="166"/>
      <c r="G37" s="166"/>
      <c r="H37" s="166"/>
      <c r="I37" s="166"/>
      <c r="J37" s="166"/>
      <c r="K37" s="166"/>
      <c r="L37" s="166"/>
      <c r="M37" s="166"/>
      <c r="N37" s="166"/>
    </row>
    <row r="38" spans="3:14" x14ac:dyDescent="0.25">
      <c r="C38" s="166"/>
      <c r="D38" s="166"/>
      <c r="E38" s="166"/>
      <c r="F38" s="166"/>
      <c r="G38" s="166"/>
      <c r="H38" s="166"/>
      <c r="I38" s="166"/>
      <c r="J38" s="166"/>
      <c r="K38" s="166"/>
      <c r="L38" s="166"/>
      <c r="M38" s="166"/>
      <c r="N38" s="166"/>
    </row>
    <row r="39" spans="3:14" x14ac:dyDescent="0.25">
      <c r="C39" s="166"/>
      <c r="D39" s="166"/>
      <c r="E39" s="166"/>
      <c r="F39" s="166"/>
      <c r="G39" s="166"/>
      <c r="H39" s="166"/>
      <c r="I39" s="166"/>
      <c r="J39" s="166"/>
      <c r="K39" s="166"/>
      <c r="L39" s="166"/>
      <c r="M39" s="166"/>
      <c r="N39" s="166"/>
    </row>
    <row r="40" spans="3:14" x14ac:dyDescent="0.25">
      <c r="C40" s="166"/>
      <c r="D40" s="166"/>
      <c r="E40" s="166"/>
      <c r="F40" s="166"/>
      <c r="G40" s="166"/>
      <c r="H40" s="166"/>
      <c r="I40" s="166"/>
      <c r="J40" s="166"/>
      <c r="K40" s="166"/>
      <c r="L40" s="166"/>
      <c r="M40" s="166"/>
      <c r="N40" s="166"/>
    </row>
    <row r="41" spans="3:14" x14ac:dyDescent="0.25">
      <c r="C41" s="166"/>
      <c r="D41" s="166"/>
      <c r="E41" s="166"/>
      <c r="F41" s="166"/>
      <c r="G41" s="166"/>
      <c r="H41" s="166"/>
      <c r="I41" s="166"/>
      <c r="J41" s="166"/>
      <c r="K41" s="166"/>
      <c r="L41" s="166"/>
      <c r="M41" s="166"/>
      <c r="N41" s="166"/>
    </row>
    <row r="42" spans="3:14" x14ac:dyDescent="0.25">
      <c r="C42" s="166"/>
      <c r="D42" s="166"/>
      <c r="E42" s="166"/>
      <c r="F42" s="167"/>
      <c r="G42" s="166"/>
      <c r="H42" s="166"/>
      <c r="I42" s="166"/>
      <c r="J42" s="166"/>
      <c r="K42" s="166"/>
      <c r="L42" s="166"/>
      <c r="M42" s="167"/>
      <c r="N42" s="166"/>
    </row>
    <row r="43" spans="3:14" x14ac:dyDescent="0.25">
      <c r="C43" s="166"/>
      <c r="D43" s="166"/>
      <c r="E43" s="166"/>
      <c r="F43" s="166"/>
      <c r="G43" s="166"/>
      <c r="H43" s="166"/>
      <c r="I43" s="166"/>
      <c r="J43" s="166"/>
      <c r="K43" s="166"/>
      <c r="L43" s="166"/>
      <c r="M43" s="166"/>
      <c r="N43" s="166"/>
    </row>
    <row r="44" spans="3:14" x14ac:dyDescent="0.25">
      <c r="C44" s="166"/>
      <c r="D44" s="166"/>
      <c r="E44" s="166"/>
      <c r="F44" s="166"/>
      <c r="G44" s="166"/>
      <c r="H44" s="166"/>
      <c r="I44" s="166"/>
      <c r="J44" s="166"/>
      <c r="K44" s="166"/>
      <c r="L44" s="166"/>
      <c r="M44" s="166"/>
      <c r="N44" s="166"/>
    </row>
  </sheetData>
  <mergeCells count="15">
    <mergeCell ref="A12:P13"/>
    <mergeCell ref="A6:P6"/>
    <mergeCell ref="A7:P7"/>
    <mergeCell ref="A8:P8"/>
    <mergeCell ref="A9:P9"/>
    <mergeCell ref="A10:P11"/>
    <mergeCell ref="O14:O15"/>
    <mergeCell ref="P14:P15"/>
    <mergeCell ref="A16:A17"/>
    <mergeCell ref="A14:A15"/>
    <mergeCell ref="B14:E14"/>
    <mergeCell ref="F14:F15"/>
    <mergeCell ref="G14:L14"/>
    <mergeCell ref="M14:M15"/>
    <mergeCell ref="N14:N15"/>
  </mergeCells>
  <printOptions horizontalCentered="1" verticalCentered="1"/>
  <pageMargins left="3.937007874015748E-2" right="3.937007874015748E-2" top="0.35433070866141736" bottom="0.39370078740157483" header="0.31496062992125984" footer="0.23622047244094491"/>
  <pageSetup scale="35" fitToHeight="0" orientation="landscape" r:id="rId1"/>
  <ignoredErrors>
    <ignoredError sqref="L18"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O46"/>
  <sheetViews>
    <sheetView showGridLines="0" view="pageBreakPreview" zoomScale="40" zoomScaleNormal="60" zoomScaleSheetLayoutView="40" workbookViewId="0">
      <selection activeCell="O21" sqref="O21"/>
    </sheetView>
  </sheetViews>
  <sheetFormatPr baseColWidth="10" defaultColWidth="10.7109375" defaultRowHeight="15" x14ac:dyDescent="0.25"/>
  <cols>
    <col min="1" max="9" width="20.85546875" style="5" customWidth="1"/>
    <col min="10" max="256" width="10.7109375" style="5"/>
    <col min="257" max="265" width="20.85546875" style="5" customWidth="1"/>
    <col min="266" max="512" width="10.7109375" style="5"/>
    <col min="513" max="521" width="20.85546875" style="5" customWidth="1"/>
    <col min="522" max="768" width="10.7109375" style="5"/>
    <col min="769" max="777" width="20.85546875" style="5" customWidth="1"/>
    <col min="778" max="1024" width="10.7109375" style="5"/>
    <col min="1025" max="1033" width="20.85546875" style="5" customWidth="1"/>
    <col min="1034" max="1280" width="10.7109375" style="5"/>
    <col min="1281" max="1289" width="20.85546875" style="5" customWidth="1"/>
    <col min="1290" max="1536" width="10.7109375" style="5"/>
    <col min="1537" max="1545" width="20.85546875" style="5" customWidth="1"/>
    <col min="1546" max="1792" width="10.7109375" style="5"/>
    <col min="1793" max="1801" width="20.85546875" style="5" customWidth="1"/>
    <col min="1802" max="2048" width="10.7109375" style="5"/>
    <col min="2049" max="2057" width="20.85546875" style="5" customWidth="1"/>
    <col min="2058" max="2304" width="10.7109375" style="5"/>
    <col min="2305" max="2313" width="20.85546875" style="5" customWidth="1"/>
    <col min="2314" max="2560" width="10.7109375" style="5"/>
    <col min="2561" max="2569" width="20.85546875" style="5" customWidth="1"/>
    <col min="2570" max="2816" width="10.7109375" style="5"/>
    <col min="2817" max="2825" width="20.85546875" style="5" customWidth="1"/>
    <col min="2826" max="3072" width="10.7109375" style="5"/>
    <col min="3073" max="3081" width="20.85546875" style="5" customWidth="1"/>
    <col min="3082" max="3328" width="10.7109375" style="5"/>
    <col min="3329" max="3337" width="20.85546875" style="5" customWidth="1"/>
    <col min="3338" max="3584" width="10.7109375" style="5"/>
    <col min="3585" max="3593" width="20.85546875" style="5" customWidth="1"/>
    <col min="3594" max="3840" width="10.7109375" style="5"/>
    <col min="3841" max="3849" width="20.85546875" style="5" customWidth="1"/>
    <col min="3850" max="4096" width="10.7109375" style="5"/>
    <col min="4097" max="4105" width="20.85546875" style="5" customWidth="1"/>
    <col min="4106" max="4352" width="10.7109375" style="5"/>
    <col min="4353" max="4361" width="20.85546875" style="5" customWidth="1"/>
    <col min="4362" max="4608" width="10.7109375" style="5"/>
    <col min="4609" max="4617" width="20.85546875" style="5" customWidth="1"/>
    <col min="4618" max="4864" width="10.7109375" style="5"/>
    <col min="4865" max="4873" width="20.85546875" style="5" customWidth="1"/>
    <col min="4874" max="5120" width="10.7109375" style="5"/>
    <col min="5121" max="5129" width="20.85546875" style="5" customWidth="1"/>
    <col min="5130" max="5376" width="10.7109375" style="5"/>
    <col min="5377" max="5385" width="20.85546875" style="5" customWidth="1"/>
    <col min="5386" max="5632" width="10.7109375" style="5"/>
    <col min="5633" max="5641" width="20.85546875" style="5" customWidth="1"/>
    <col min="5642" max="5888" width="10.7109375" style="5"/>
    <col min="5889" max="5897" width="20.85546875" style="5" customWidth="1"/>
    <col min="5898" max="6144" width="10.7109375" style="5"/>
    <col min="6145" max="6153" width="20.85546875" style="5" customWidth="1"/>
    <col min="6154" max="6400" width="10.7109375" style="5"/>
    <col min="6401" max="6409" width="20.85546875" style="5" customWidth="1"/>
    <col min="6410" max="6656" width="10.7109375" style="5"/>
    <col min="6657" max="6665" width="20.85546875" style="5" customWidth="1"/>
    <col min="6666" max="6912" width="10.7109375" style="5"/>
    <col min="6913" max="6921" width="20.85546875" style="5" customWidth="1"/>
    <col min="6922" max="7168" width="10.7109375" style="5"/>
    <col min="7169" max="7177" width="20.85546875" style="5" customWidth="1"/>
    <col min="7178" max="7424" width="10.7109375" style="5"/>
    <col min="7425" max="7433" width="20.85546875" style="5" customWidth="1"/>
    <col min="7434" max="7680" width="10.7109375" style="5"/>
    <col min="7681" max="7689" width="20.85546875" style="5" customWidth="1"/>
    <col min="7690" max="7936" width="10.7109375" style="5"/>
    <col min="7937" max="7945" width="20.85546875" style="5" customWidth="1"/>
    <col min="7946" max="8192" width="10.7109375" style="5"/>
    <col min="8193" max="8201" width="20.85546875" style="5" customWidth="1"/>
    <col min="8202" max="8448" width="10.7109375" style="5"/>
    <col min="8449" max="8457" width="20.85546875" style="5" customWidth="1"/>
    <col min="8458" max="8704" width="10.7109375" style="5"/>
    <col min="8705" max="8713" width="20.85546875" style="5" customWidth="1"/>
    <col min="8714" max="8960" width="10.7109375" style="5"/>
    <col min="8961" max="8969" width="20.85546875" style="5" customWidth="1"/>
    <col min="8970" max="9216" width="10.7109375" style="5"/>
    <col min="9217" max="9225" width="20.85546875" style="5" customWidth="1"/>
    <col min="9226" max="9472" width="10.7109375" style="5"/>
    <col min="9473" max="9481" width="20.85546875" style="5" customWidth="1"/>
    <col min="9482" max="9728" width="10.7109375" style="5"/>
    <col min="9729" max="9737" width="20.85546875" style="5" customWidth="1"/>
    <col min="9738" max="9984" width="10.7109375" style="5"/>
    <col min="9985" max="9993" width="20.85546875" style="5" customWidth="1"/>
    <col min="9994" max="10240" width="10.7109375" style="5"/>
    <col min="10241" max="10249" width="20.85546875" style="5" customWidth="1"/>
    <col min="10250" max="10496" width="10.7109375" style="5"/>
    <col min="10497" max="10505" width="20.85546875" style="5" customWidth="1"/>
    <col min="10506" max="10752" width="10.7109375" style="5"/>
    <col min="10753" max="10761" width="20.85546875" style="5" customWidth="1"/>
    <col min="10762" max="11008" width="10.7109375" style="5"/>
    <col min="11009" max="11017" width="20.85546875" style="5" customWidth="1"/>
    <col min="11018" max="11264" width="10.7109375" style="5"/>
    <col min="11265" max="11273" width="20.85546875" style="5" customWidth="1"/>
    <col min="11274" max="11520" width="10.7109375" style="5"/>
    <col min="11521" max="11529" width="20.85546875" style="5" customWidth="1"/>
    <col min="11530" max="11776" width="10.7109375" style="5"/>
    <col min="11777" max="11785" width="20.85546875" style="5" customWidth="1"/>
    <col min="11786" max="12032" width="10.7109375" style="5"/>
    <col min="12033" max="12041" width="20.85546875" style="5" customWidth="1"/>
    <col min="12042" max="12288" width="10.7109375" style="5"/>
    <col min="12289" max="12297" width="20.85546875" style="5" customWidth="1"/>
    <col min="12298" max="12544" width="10.7109375" style="5"/>
    <col min="12545" max="12553" width="20.85546875" style="5" customWidth="1"/>
    <col min="12554" max="12800" width="10.7109375" style="5"/>
    <col min="12801" max="12809" width="20.85546875" style="5" customWidth="1"/>
    <col min="12810" max="13056" width="10.7109375" style="5"/>
    <col min="13057" max="13065" width="20.85546875" style="5" customWidth="1"/>
    <col min="13066" max="13312" width="10.7109375" style="5"/>
    <col min="13313" max="13321" width="20.85546875" style="5" customWidth="1"/>
    <col min="13322" max="13568" width="10.7109375" style="5"/>
    <col min="13569" max="13577" width="20.85546875" style="5" customWidth="1"/>
    <col min="13578" max="13824" width="10.7109375" style="5"/>
    <col min="13825" max="13833" width="20.85546875" style="5" customWidth="1"/>
    <col min="13834" max="14080" width="10.7109375" style="5"/>
    <col min="14081" max="14089" width="20.85546875" style="5" customWidth="1"/>
    <col min="14090" max="14336" width="10.7109375" style="5"/>
    <col min="14337" max="14345" width="20.85546875" style="5" customWidth="1"/>
    <col min="14346" max="14592" width="10.7109375" style="5"/>
    <col min="14593" max="14601" width="20.85546875" style="5" customWidth="1"/>
    <col min="14602" max="14848" width="10.7109375" style="5"/>
    <col min="14849" max="14857" width="20.85546875" style="5" customWidth="1"/>
    <col min="14858" max="15104" width="10.7109375" style="5"/>
    <col min="15105" max="15113" width="20.85546875" style="5" customWidth="1"/>
    <col min="15114" max="15360" width="10.7109375" style="5"/>
    <col min="15361" max="15369" width="20.85546875" style="5" customWidth="1"/>
    <col min="15370" max="15616" width="10.7109375" style="5"/>
    <col min="15617" max="15625" width="20.85546875" style="5" customWidth="1"/>
    <col min="15626" max="15872" width="10.7109375" style="5"/>
    <col min="15873" max="15881" width="20.85546875" style="5" customWidth="1"/>
    <col min="15882" max="16128" width="10.7109375" style="5"/>
    <col min="16129" max="16137" width="20.85546875" style="5" customWidth="1"/>
    <col min="16138" max="16384" width="10.7109375" style="5"/>
  </cols>
  <sheetData>
    <row r="1" spans="1:12" x14ac:dyDescent="0.25">
      <c r="A1" s="4"/>
      <c r="B1" s="4"/>
      <c r="C1" s="4"/>
      <c r="D1" s="4"/>
      <c r="E1" s="4"/>
      <c r="F1" s="4"/>
      <c r="G1" s="4"/>
      <c r="H1" s="4"/>
      <c r="I1" s="4"/>
    </row>
    <row r="2" spans="1:12" x14ac:dyDescent="0.25">
      <c r="A2" s="4"/>
      <c r="B2" s="4"/>
      <c r="C2" s="4"/>
      <c r="D2" s="4"/>
      <c r="E2" s="4"/>
      <c r="F2" s="4"/>
      <c r="G2" s="4"/>
      <c r="H2" s="4"/>
      <c r="I2" s="4"/>
    </row>
    <row r="3" spans="1:12" x14ac:dyDescent="0.25">
      <c r="A3" s="4"/>
      <c r="B3" s="4"/>
      <c r="C3" s="4"/>
      <c r="D3" s="4"/>
      <c r="E3" s="4"/>
      <c r="F3" s="4"/>
      <c r="G3" s="4"/>
      <c r="H3" s="4"/>
      <c r="I3" s="4"/>
    </row>
    <row r="4" spans="1:12" x14ac:dyDescent="0.25">
      <c r="A4" s="4"/>
      <c r="B4" s="4"/>
      <c r="C4" s="4"/>
      <c r="D4" s="4"/>
      <c r="E4" s="4"/>
      <c r="F4" s="4"/>
      <c r="G4" s="4"/>
      <c r="H4" s="4"/>
      <c r="I4" s="4"/>
      <c r="J4" s="170"/>
      <c r="K4" s="170"/>
      <c r="L4" s="170"/>
    </row>
    <row r="5" spans="1:12" x14ac:dyDescent="0.25">
      <c r="A5" s="4"/>
      <c r="B5" s="4"/>
      <c r="C5" s="4"/>
      <c r="D5" s="4"/>
      <c r="E5" s="4"/>
      <c r="F5" s="4"/>
      <c r="G5" s="4"/>
      <c r="H5" s="4"/>
      <c r="I5" s="4"/>
      <c r="J5" s="219"/>
      <c r="K5" s="219"/>
      <c r="L5" s="219"/>
    </row>
    <row r="6" spans="1:12" x14ac:dyDescent="0.25">
      <c r="A6" s="4"/>
      <c r="B6" s="4"/>
      <c r="C6" s="4"/>
      <c r="D6" s="4"/>
      <c r="E6" s="4"/>
      <c r="F6" s="4"/>
      <c r="G6" s="4"/>
      <c r="H6" s="4"/>
      <c r="I6" s="4"/>
      <c r="J6" s="219"/>
      <c r="K6" s="219"/>
      <c r="L6" s="219"/>
    </row>
    <row r="7" spans="1:12" ht="20.25" x14ac:dyDescent="0.25">
      <c r="A7" s="220" t="s">
        <v>3</v>
      </c>
      <c r="B7" s="220"/>
      <c r="C7" s="220"/>
      <c r="D7" s="220"/>
      <c r="E7" s="220"/>
      <c r="F7" s="220"/>
      <c r="G7" s="220"/>
      <c r="H7" s="220"/>
      <c r="I7" s="220"/>
    </row>
    <row r="8" spans="1:12" ht="20.25" x14ac:dyDescent="0.25">
      <c r="A8" s="221" t="s">
        <v>4</v>
      </c>
      <c r="B8" s="221"/>
      <c r="C8" s="221"/>
      <c r="D8" s="221"/>
      <c r="E8" s="221"/>
      <c r="F8" s="221"/>
      <c r="G8" s="221"/>
      <c r="H8" s="221"/>
      <c r="I8" s="221"/>
    </row>
    <row r="9" spans="1:12" ht="21" thickBot="1" x14ac:dyDescent="0.3">
      <c r="A9" s="222" t="str">
        <f>+IF(Presentación!B1="","-","Informe de Ejecución del "&amp;Presentación!B1&amp;" del POA 2021 del INESPRE.")</f>
        <v>Informe de Ejecución del Cuarto Trimestre del POA 2021 del INESPRE.</v>
      </c>
      <c r="B9" s="222"/>
      <c r="C9" s="222"/>
      <c r="D9" s="222"/>
      <c r="E9" s="222"/>
      <c r="F9" s="222"/>
      <c r="G9" s="222"/>
      <c r="H9" s="222"/>
      <c r="I9" s="222"/>
    </row>
    <row r="10" spans="1:12" ht="12.95" customHeight="1" thickBot="1" x14ac:dyDescent="0.3">
      <c r="A10" s="321" t="s">
        <v>5</v>
      </c>
      <c r="B10" s="322"/>
      <c r="C10" s="322"/>
      <c r="D10" s="322"/>
      <c r="E10" s="322"/>
      <c r="F10" s="322"/>
      <c r="G10" s="322"/>
      <c r="H10" s="322"/>
      <c r="I10" s="322"/>
    </row>
    <row r="11" spans="1:12" ht="12.95" customHeight="1" thickBot="1" x14ac:dyDescent="0.3">
      <c r="A11" s="323"/>
      <c r="B11" s="223"/>
      <c r="C11" s="223"/>
      <c r="D11" s="223"/>
      <c r="E11" s="223"/>
      <c r="F11" s="223"/>
      <c r="G11" s="223"/>
      <c r="H11" s="223"/>
      <c r="I11" s="223"/>
    </row>
    <row r="12" spans="1:12" ht="12.95" customHeight="1" thickBot="1" x14ac:dyDescent="0.3">
      <c r="A12" s="323"/>
      <c r="B12" s="223"/>
      <c r="C12" s="223"/>
      <c r="D12" s="223"/>
      <c r="E12" s="223"/>
      <c r="F12" s="223"/>
      <c r="G12" s="223"/>
      <c r="H12" s="223"/>
      <c r="I12" s="223"/>
    </row>
    <row r="13" spans="1:12" ht="20.100000000000001" customHeight="1" thickTop="1" thickBot="1" x14ac:dyDescent="0.3">
      <c r="A13" s="324" t="s">
        <v>6</v>
      </c>
      <c r="B13" s="224"/>
      <c r="C13" s="224"/>
      <c r="D13" s="224"/>
      <c r="E13" s="224"/>
      <c r="F13" s="224"/>
      <c r="G13" s="224"/>
      <c r="H13" s="224"/>
      <c r="I13" s="224"/>
    </row>
    <row r="14" spans="1:12" ht="20.100000000000001" customHeight="1" thickTop="1" thickBot="1" x14ac:dyDescent="0.3">
      <c r="A14" s="324"/>
      <c r="B14" s="224"/>
      <c r="C14" s="224"/>
      <c r="D14" s="224"/>
      <c r="E14" s="224"/>
      <c r="F14" s="224"/>
      <c r="G14" s="224"/>
      <c r="H14" s="224"/>
      <c r="I14" s="224"/>
    </row>
    <row r="15" spans="1:12" ht="20.100000000000001" customHeight="1" thickTop="1" thickBot="1" x14ac:dyDescent="0.3">
      <c r="A15" s="325" t="s">
        <v>7</v>
      </c>
      <c r="B15" s="201"/>
      <c r="C15" s="201"/>
      <c r="D15" s="212" t="s">
        <v>8</v>
      </c>
      <c r="E15" s="213"/>
      <c r="F15" s="214"/>
      <c r="G15" s="218" t="s">
        <v>889</v>
      </c>
      <c r="H15" s="218"/>
      <c r="I15" s="218"/>
    </row>
    <row r="16" spans="1:12" ht="16.5" thickTop="1" thickBot="1" x14ac:dyDescent="0.3">
      <c r="A16" s="325"/>
      <c r="B16" s="201"/>
      <c r="C16" s="201"/>
      <c r="D16" s="215"/>
      <c r="E16" s="216"/>
      <c r="F16" s="217"/>
      <c r="G16" s="218"/>
      <c r="H16" s="218"/>
      <c r="I16" s="218"/>
    </row>
    <row r="17" spans="1:11" ht="20.100000000000001" customHeight="1" thickTop="1" thickBot="1" x14ac:dyDescent="0.3">
      <c r="A17" s="325" t="s">
        <v>909</v>
      </c>
      <c r="B17" s="201"/>
      <c r="C17" s="201"/>
      <c r="D17" s="212" t="s">
        <v>10</v>
      </c>
      <c r="E17" s="213"/>
      <c r="F17" s="214"/>
      <c r="G17" s="210" t="s">
        <v>890</v>
      </c>
      <c r="H17" s="210"/>
      <c r="I17" s="210"/>
    </row>
    <row r="18" spans="1:11" ht="20.100000000000001" customHeight="1" thickTop="1" thickBot="1" x14ac:dyDescent="0.3">
      <c r="A18" s="325"/>
      <c r="B18" s="201"/>
      <c r="C18" s="201"/>
      <c r="D18" s="215"/>
      <c r="E18" s="216"/>
      <c r="F18" s="217"/>
      <c r="G18" s="210"/>
      <c r="H18" s="210"/>
      <c r="I18" s="210"/>
    </row>
    <row r="19" spans="1:11" ht="20.100000000000001" customHeight="1" thickTop="1" thickBot="1" x14ac:dyDescent="0.3">
      <c r="A19" s="325" t="s">
        <v>9</v>
      </c>
      <c r="B19" s="201"/>
      <c r="C19" s="201"/>
      <c r="D19" s="202" t="s">
        <v>891</v>
      </c>
      <c r="E19" s="202"/>
      <c r="F19" s="202"/>
      <c r="G19" s="210" t="s">
        <v>892</v>
      </c>
      <c r="H19" s="210"/>
      <c r="I19" s="210"/>
    </row>
    <row r="20" spans="1:11" ht="20.100000000000001" customHeight="1" thickTop="1" thickBot="1" x14ac:dyDescent="0.3">
      <c r="A20" s="325"/>
      <c r="B20" s="201"/>
      <c r="C20" s="201"/>
      <c r="D20" s="202"/>
      <c r="E20" s="202"/>
      <c r="F20" s="202"/>
      <c r="G20" s="210"/>
      <c r="H20" s="210"/>
      <c r="I20" s="210"/>
    </row>
    <row r="21" spans="1:11" ht="20.100000000000001" customHeight="1" thickTop="1" thickBot="1" x14ac:dyDescent="0.3">
      <c r="A21" s="325" t="s">
        <v>888</v>
      </c>
      <c r="B21" s="201"/>
      <c r="C21" s="201"/>
      <c r="D21" s="202" t="s">
        <v>893</v>
      </c>
      <c r="E21" s="202"/>
      <c r="F21" s="202"/>
      <c r="G21" s="211"/>
      <c r="H21" s="211"/>
      <c r="I21" s="211"/>
    </row>
    <row r="22" spans="1:11" ht="20.100000000000001" customHeight="1" thickTop="1" thickBot="1" x14ac:dyDescent="0.3">
      <c r="A22" s="325"/>
      <c r="B22" s="201"/>
      <c r="C22" s="201"/>
      <c r="D22" s="202"/>
      <c r="E22" s="202"/>
      <c r="F22" s="202"/>
      <c r="G22" s="211"/>
      <c r="H22" s="211"/>
      <c r="I22" s="211"/>
    </row>
    <row r="23" spans="1:11" ht="20.100000000000001" customHeight="1" thickTop="1" thickBot="1" x14ac:dyDescent="0.3">
      <c r="A23" s="325" t="s">
        <v>11</v>
      </c>
      <c r="B23" s="201"/>
      <c r="C23" s="201"/>
      <c r="D23" s="202" t="s">
        <v>12</v>
      </c>
      <c r="E23" s="202"/>
      <c r="F23" s="202"/>
      <c r="G23" s="203"/>
      <c r="H23" s="204"/>
      <c r="I23" s="205"/>
    </row>
    <row r="24" spans="1:11" ht="20.100000000000001" customHeight="1" thickTop="1" thickBot="1" x14ac:dyDescent="0.3">
      <c r="A24" s="325"/>
      <c r="B24" s="201"/>
      <c r="C24" s="201"/>
      <c r="D24" s="202"/>
      <c r="E24" s="202"/>
      <c r="F24" s="202"/>
      <c r="G24" s="206"/>
      <c r="H24" s="207"/>
      <c r="I24" s="208"/>
    </row>
    <row r="25" spans="1:11" ht="20.100000000000001" customHeight="1" thickTop="1" thickBot="1" x14ac:dyDescent="0.3">
      <c r="A25" s="325" t="s">
        <v>894</v>
      </c>
      <c r="B25" s="201"/>
      <c r="C25" s="201"/>
      <c r="D25" s="202" t="s">
        <v>895</v>
      </c>
      <c r="E25" s="202"/>
      <c r="F25" s="202"/>
      <c r="G25" s="202"/>
      <c r="H25" s="201"/>
      <c r="I25" s="209"/>
      <c r="K25" s="6"/>
    </row>
    <row r="26" spans="1:11" ht="20.100000000000001" customHeight="1" thickTop="1" thickBot="1" x14ac:dyDescent="0.3">
      <c r="A26" s="325"/>
      <c r="B26" s="201"/>
      <c r="C26" s="201"/>
      <c r="D26" s="202"/>
      <c r="E26" s="202"/>
      <c r="F26" s="202"/>
      <c r="G26" s="202"/>
      <c r="H26" s="201"/>
      <c r="I26" s="209"/>
    </row>
    <row r="27" spans="1:11" ht="20.100000000000001" customHeight="1" thickTop="1" thickBot="1" x14ac:dyDescent="0.3">
      <c r="A27" s="326" t="s">
        <v>896</v>
      </c>
      <c r="B27" s="197"/>
      <c r="C27" s="197"/>
      <c r="D27" s="198" t="s">
        <v>897</v>
      </c>
      <c r="E27" s="198"/>
      <c r="F27" s="198"/>
      <c r="G27" s="199"/>
      <c r="H27" s="199"/>
      <c r="I27" s="199"/>
    </row>
    <row r="28" spans="1:11" ht="20.100000000000001" customHeight="1" thickTop="1" x14ac:dyDescent="0.25">
      <c r="A28" s="326"/>
      <c r="B28" s="197"/>
      <c r="C28" s="197"/>
      <c r="D28" s="198"/>
      <c r="E28" s="198"/>
      <c r="F28" s="198"/>
      <c r="G28" s="199"/>
      <c r="H28" s="199"/>
      <c r="I28" s="199"/>
    </row>
    <row r="29" spans="1:11" ht="18" customHeight="1" x14ac:dyDescent="0.25">
      <c r="A29" s="327" t="s">
        <v>13</v>
      </c>
      <c r="B29" s="200"/>
      <c r="C29" s="200"/>
      <c r="D29" s="200"/>
      <c r="E29" s="200"/>
      <c r="F29" s="200"/>
      <c r="G29" s="200"/>
      <c r="H29" s="200"/>
      <c r="I29" s="200"/>
    </row>
    <row r="30" spans="1:11" ht="18" customHeight="1" thickBot="1" x14ac:dyDescent="0.3">
      <c r="A30" s="327"/>
      <c r="B30" s="200"/>
      <c r="C30" s="200"/>
      <c r="D30" s="200"/>
      <c r="E30" s="200"/>
      <c r="F30" s="200"/>
      <c r="G30" s="200"/>
      <c r="H30" s="200"/>
      <c r="I30" s="200"/>
    </row>
    <row r="31" spans="1:11" ht="15" customHeight="1" thickBot="1" x14ac:dyDescent="0.3">
      <c r="A31" s="328" t="s">
        <v>898</v>
      </c>
      <c r="B31" s="176"/>
      <c r="C31" s="176"/>
      <c r="D31" s="187"/>
      <c r="E31" s="7"/>
      <c r="F31" s="175" t="s">
        <v>14</v>
      </c>
      <c r="G31" s="176"/>
      <c r="H31" s="176"/>
      <c r="I31" s="177"/>
    </row>
    <row r="32" spans="1:11" ht="15" customHeight="1" thickBot="1" x14ac:dyDescent="0.3">
      <c r="A32" s="329"/>
      <c r="B32" s="179"/>
      <c r="C32" s="179"/>
      <c r="D32" s="188"/>
      <c r="E32" s="7"/>
      <c r="F32" s="178"/>
      <c r="G32" s="179"/>
      <c r="H32" s="179"/>
      <c r="I32" s="180"/>
    </row>
    <row r="33" spans="1:15" ht="15" customHeight="1" thickBot="1" x14ac:dyDescent="0.3">
      <c r="A33" s="329"/>
      <c r="B33" s="179"/>
      <c r="C33" s="179"/>
      <c r="D33" s="188"/>
      <c r="E33" s="7"/>
      <c r="F33" s="178"/>
      <c r="G33" s="179"/>
      <c r="H33" s="179"/>
      <c r="I33" s="180"/>
    </row>
    <row r="34" spans="1:15" ht="15" customHeight="1" thickBot="1" x14ac:dyDescent="0.3">
      <c r="A34" s="329"/>
      <c r="B34" s="179"/>
      <c r="C34" s="179"/>
      <c r="D34" s="188"/>
      <c r="E34" s="7"/>
      <c r="F34" s="178"/>
      <c r="G34" s="179"/>
      <c r="H34" s="179"/>
      <c r="I34" s="180"/>
      <c r="L34"/>
      <c r="M34"/>
      <c r="N34"/>
      <c r="O34"/>
    </row>
    <row r="35" spans="1:15" ht="15" customHeight="1" thickBot="1" x14ac:dyDescent="0.3">
      <c r="A35" s="329"/>
      <c r="B35" s="179"/>
      <c r="C35" s="179"/>
      <c r="D35" s="188"/>
      <c r="E35" s="7"/>
      <c r="F35" s="178" t="s">
        <v>912</v>
      </c>
      <c r="G35" s="179"/>
      <c r="H35" s="179"/>
      <c r="I35" s="180"/>
      <c r="L35"/>
      <c r="M35"/>
      <c r="N35"/>
      <c r="O35"/>
    </row>
    <row r="36" spans="1:15" ht="15" customHeight="1" thickBot="1" x14ac:dyDescent="0.3">
      <c r="A36" s="330"/>
      <c r="B36" s="189"/>
      <c r="C36" s="189"/>
      <c r="D36" s="190"/>
      <c r="E36" s="7"/>
      <c r="F36" s="178"/>
      <c r="G36" s="179"/>
      <c r="H36" s="179"/>
      <c r="I36" s="180"/>
      <c r="L36"/>
      <c r="M36"/>
      <c r="N36"/>
      <c r="O36"/>
    </row>
    <row r="37" spans="1:15" ht="15" customHeight="1" thickBot="1" x14ac:dyDescent="0.3">
      <c r="A37" s="331" t="s">
        <v>906</v>
      </c>
      <c r="B37" s="191"/>
      <c r="C37" s="191"/>
      <c r="D37" s="192"/>
      <c r="E37" s="7"/>
      <c r="F37" s="178"/>
      <c r="G37" s="179"/>
      <c r="H37" s="179"/>
      <c r="I37" s="180"/>
      <c r="L37"/>
      <c r="M37"/>
      <c r="N37"/>
      <c r="O37"/>
    </row>
    <row r="38" spans="1:15" ht="15" customHeight="1" thickBot="1" x14ac:dyDescent="0.3">
      <c r="A38" s="332"/>
      <c r="B38" s="193"/>
      <c r="C38" s="193"/>
      <c r="D38" s="194"/>
      <c r="E38" s="7"/>
      <c r="F38" s="178"/>
      <c r="G38" s="179"/>
      <c r="H38" s="179"/>
      <c r="I38" s="180"/>
      <c r="L38"/>
      <c r="M38"/>
      <c r="N38"/>
      <c r="O38"/>
    </row>
    <row r="39" spans="1:15" ht="15" customHeight="1" thickBot="1" x14ac:dyDescent="0.3">
      <c r="A39" s="332"/>
      <c r="B39" s="193"/>
      <c r="C39" s="193"/>
      <c r="D39" s="194"/>
      <c r="E39" s="7"/>
      <c r="F39" s="178" t="s">
        <v>913</v>
      </c>
      <c r="G39" s="179"/>
      <c r="H39" s="179"/>
      <c r="I39" s="180"/>
      <c r="L39"/>
      <c r="M39"/>
      <c r="N39"/>
      <c r="O39"/>
    </row>
    <row r="40" spans="1:15" ht="15" customHeight="1" thickBot="1" x14ac:dyDescent="0.3">
      <c r="A40" s="332"/>
      <c r="B40" s="193"/>
      <c r="C40" s="193"/>
      <c r="D40" s="194"/>
      <c r="E40" s="7"/>
      <c r="F40" s="178"/>
      <c r="G40" s="179"/>
      <c r="H40" s="179"/>
      <c r="I40" s="180"/>
      <c r="L40"/>
      <c r="M40"/>
      <c r="N40"/>
      <c r="O40"/>
    </row>
    <row r="41" spans="1:15" ht="15" customHeight="1" thickBot="1" x14ac:dyDescent="0.3">
      <c r="A41" s="332"/>
      <c r="B41" s="193"/>
      <c r="C41" s="193"/>
      <c r="D41" s="194"/>
      <c r="E41" s="7"/>
      <c r="F41" s="178"/>
      <c r="G41" s="179"/>
      <c r="H41" s="179"/>
      <c r="I41" s="180"/>
      <c r="L41"/>
      <c r="M41"/>
      <c r="N41"/>
      <c r="O41"/>
    </row>
    <row r="42" spans="1:15" ht="15.75" customHeight="1" thickBot="1" x14ac:dyDescent="0.3">
      <c r="A42" s="333"/>
      <c r="B42" s="195"/>
      <c r="C42" s="195"/>
      <c r="D42" s="196"/>
      <c r="E42" s="8"/>
      <c r="F42" s="181"/>
      <c r="G42" s="182"/>
      <c r="H42" s="182"/>
      <c r="I42" s="183"/>
      <c r="L42"/>
      <c r="M42"/>
      <c r="N42"/>
      <c r="O42"/>
    </row>
    <row r="43" spans="1:15" ht="21.75" customHeight="1" thickBot="1" x14ac:dyDescent="0.3">
      <c r="A43" s="334" t="s">
        <v>15</v>
      </c>
      <c r="B43" s="184"/>
      <c r="C43" s="184"/>
      <c r="D43" s="184"/>
      <c r="E43" s="184"/>
      <c r="F43" s="184"/>
      <c r="G43" s="184"/>
      <c r="H43" s="184"/>
      <c r="I43" s="184"/>
    </row>
    <row r="44" spans="1:15" ht="155.1" customHeight="1" thickBot="1" x14ac:dyDescent="0.3">
      <c r="A44" s="335" t="s">
        <v>910</v>
      </c>
      <c r="B44" s="185"/>
      <c r="C44" s="185"/>
      <c r="D44" s="185"/>
      <c r="E44" s="186" t="s">
        <v>911</v>
      </c>
      <c r="F44" s="186"/>
      <c r="G44" s="186"/>
      <c r="H44" s="186"/>
      <c r="I44" s="186"/>
    </row>
    <row r="45" spans="1:15" ht="155.1" customHeight="1" thickBot="1" x14ac:dyDescent="0.3">
      <c r="A45" s="335" t="s">
        <v>16</v>
      </c>
      <c r="B45" s="185"/>
      <c r="C45" s="185"/>
      <c r="D45" s="185"/>
      <c r="E45" s="186"/>
      <c r="F45" s="186"/>
      <c r="G45" s="186"/>
      <c r="H45" s="186"/>
      <c r="I45" s="186"/>
    </row>
    <row r="46" spans="1:15" ht="155.1" customHeight="1" thickBot="1" x14ac:dyDescent="0.3">
      <c r="A46" s="335" t="s">
        <v>17</v>
      </c>
      <c r="B46" s="185"/>
      <c r="C46" s="185"/>
      <c r="D46" s="185"/>
      <c r="E46" s="186"/>
      <c r="F46" s="186"/>
      <c r="G46" s="186"/>
      <c r="H46" s="186"/>
      <c r="I46" s="186"/>
    </row>
  </sheetData>
  <sheetProtection selectLockedCells="1" selectUnlockedCells="1"/>
  <mergeCells count="38">
    <mergeCell ref="A13:I14"/>
    <mergeCell ref="J5:L6"/>
    <mergeCell ref="A7:I7"/>
    <mergeCell ref="A8:I8"/>
    <mergeCell ref="A9:I9"/>
    <mergeCell ref="A10:I12"/>
    <mergeCell ref="A15:C16"/>
    <mergeCell ref="D15:F16"/>
    <mergeCell ref="G15:I16"/>
    <mergeCell ref="A17:C18"/>
    <mergeCell ref="D17:F18"/>
    <mergeCell ref="G17:I18"/>
    <mergeCell ref="A19:C20"/>
    <mergeCell ref="D19:F20"/>
    <mergeCell ref="G19:I20"/>
    <mergeCell ref="A21:C22"/>
    <mergeCell ref="D21:F22"/>
    <mergeCell ref="G21:I22"/>
    <mergeCell ref="A27:C28"/>
    <mergeCell ref="D27:F28"/>
    <mergeCell ref="G27:I28"/>
    <mergeCell ref="A29:I30"/>
    <mergeCell ref="A23:C24"/>
    <mergeCell ref="D23:F24"/>
    <mergeCell ref="G23:I24"/>
    <mergeCell ref="A25:C26"/>
    <mergeCell ref="D25:F26"/>
    <mergeCell ref="G25:I26"/>
    <mergeCell ref="F31:I34"/>
    <mergeCell ref="F35:I38"/>
    <mergeCell ref="F39:I42"/>
    <mergeCell ref="A43:I43"/>
    <mergeCell ref="A44:D44"/>
    <mergeCell ref="E44:I46"/>
    <mergeCell ref="A45:D45"/>
    <mergeCell ref="A46:D46"/>
    <mergeCell ref="A31:D36"/>
    <mergeCell ref="A37:D42"/>
  </mergeCells>
  <pageMargins left="0.7" right="0.7" top="0.75" bottom="0.75" header="0.51180555555555551" footer="0.51180555555555551"/>
  <pageSetup scale="48" firstPageNumber="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R32"/>
  <sheetViews>
    <sheetView showGridLines="0" zoomScale="40" zoomScaleNormal="40" zoomScaleSheetLayoutView="20" workbookViewId="0"/>
  </sheetViews>
  <sheetFormatPr baseColWidth="10" defaultColWidth="11.42578125" defaultRowHeight="15" x14ac:dyDescent="0.25"/>
  <cols>
    <col min="1" max="1" width="36.85546875" style="28" customWidth="1"/>
    <col min="2" max="2" width="25.7109375" style="28" customWidth="1"/>
    <col min="3" max="5" width="20.7109375" style="28" customWidth="1"/>
    <col min="6" max="6" width="37.85546875" style="28" customWidth="1"/>
    <col min="7" max="8" width="15.7109375" style="28" customWidth="1"/>
    <col min="9" max="9" width="17.140625" style="28" customWidth="1"/>
    <col min="10" max="11" width="15.7109375" style="28" customWidth="1"/>
    <col min="12" max="12" width="16.28515625" style="28" customWidth="1"/>
    <col min="13" max="13" width="22.28515625" style="28" customWidth="1"/>
    <col min="14" max="14" width="19.85546875" style="28" customWidth="1"/>
    <col min="15" max="15" width="34.42578125" style="28" customWidth="1"/>
    <col min="16" max="16" width="31.28515625" style="28" customWidth="1"/>
    <col min="17" max="16384" width="11.42578125" style="28"/>
  </cols>
  <sheetData>
    <row r="1" spans="1:18" ht="99.95" customHeight="1" x14ac:dyDescent="0.25"/>
    <row r="2" spans="1:18" ht="44.1" customHeight="1" x14ac:dyDescent="0.25">
      <c r="A2" s="9"/>
      <c r="B2" s="9"/>
      <c r="C2" s="9"/>
      <c r="D2" s="9"/>
      <c r="E2" s="9"/>
      <c r="F2" s="9"/>
      <c r="G2" s="9"/>
      <c r="H2" s="9"/>
      <c r="I2" s="9"/>
      <c r="J2" s="9"/>
      <c r="K2" s="9"/>
      <c r="L2" s="9"/>
      <c r="M2" s="9"/>
      <c r="N2" s="9"/>
      <c r="O2" s="9"/>
      <c r="P2" s="9"/>
    </row>
    <row r="3" spans="1:18" ht="44.1" customHeight="1" x14ac:dyDescent="0.25">
      <c r="A3" s="9"/>
      <c r="B3" s="9"/>
      <c r="C3" s="9"/>
      <c r="D3" s="9"/>
      <c r="E3" s="9"/>
      <c r="F3" s="9"/>
      <c r="G3" s="9"/>
      <c r="H3" s="9"/>
      <c r="I3" s="9"/>
      <c r="J3" s="9"/>
      <c r="K3" s="9"/>
      <c r="L3" s="9"/>
      <c r="M3" s="9"/>
      <c r="N3" s="9"/>
      <c r="O3" s="9"/>
      <c r="P3" s="9"/>
    </row>
    <row r="4" spans="1:18" ht="44.1" customHeight="1" x14ac:dyDescent="0.25">
      <c r="A4" s="9"/>
      <c r="B4" s="9"/>
      <c r="C4" s="9"/>
      <c r="D4" s="9"/>
      <c r="E4" s="9"/>
      <c r="F4" s="9"/>
      <c r="G4" s="9"/>
      <c r="H4" s="9"/>
      <c r="I4" s="9"/>
      <c r="J4" s="9"/>
      <c r="K4" s="9"/>
      <c r="L4" s="9"/>
      <c r="M4" s="9"/>
      <c r="N4" s="9"/>
      <c r="O4" s="9"/>
      <c r="P4" s="9"/>
    </row>
    <row r="5" spans="1:18" ht="44.1" customHeight="1" thickBot="1" x14ac:dyDescent="0.3">
      <c r="A5" s="9"/>
      <c r="B5" s="9"/>
      <c r="C5" s="9"/>
      <c r="D5" s="9"/>
      <c r="E5" s="9"/>
      <c r="F5" s="9"/>
      <c r="G5" s="9"/>
      <c r="H5" s="9"/>
      <c r="I5" s="9"/>
      <c r="J5" s="9"/>
      <c r="K5" s="9"/>
      <c r="L5" s="9"/>
      <c r="M5" s="9"/>
      <c r="N5" s="9"/>
      <c r="O5" s="9"/>
      <c r="P5" s="9"/>
    </row>
    <row r="6" spans="1:18" s="11" customFormat="1" ht="44.1" customHeight="1" thickBot="1" x14ac:dyDescent="0.3">
      <c r="A6" s="237" t="s">
        <v>18</v>
      </c>
      <c r="B6" s="238"/>
      <c r="C6" s="238"/>
      <c r="D6" s="238"/>
      <c r="E6" s="238"/>
      <c r="F6" s="238"/>
      <c r="G6" s="238"/>
      <c r="H6" s="238"/>
      <c r="I6" s="238"/>
      <c r="J6" s="238"/>
      <c r="K6" s="238"/>
      <c r="L6" s="238"/>
      <c r="M6" s="238"/>
      <c r="N6" s="238"/>
      <c r="O6" s="238"/>
      <c r="P6" s="239"/>
    </row>
    <row r="7" spans="1:18" s="11" customFormat="1" ht="99.95" customHeight="1" thickBot="1" x14ac:dyDescent="0.3">
      <c r="A7" s="234" t="s">
        <v>85</v>
      </c>
      <c r="B7" s="235"/>
      <c r="C7" s="235"/>
      <c r="D7" s="235"/>
      <c r="E7" s="235"/>
      <c r="F7" s="235"/>
      <c r="G7" s="235"/>
      <c r="H7" s="235"/>
      <c r="I7" s="235"/>
      <c r="J7" s="235"/>
      <c r="K7" s="235"/>
      <c r="L7" s="235"/>
      <c r="M7" s="235"/>
      <c r="N7" s="235"/>
      <c r="O7" s="235"/>
      <c r="P7" s="236"/>
    </row>
    <row r="8" spans="1:18" ht="27" thickBot="1" x14ac:dyDescent="0.3">
      <c r="A8" s="241" t="str">
        <f>+IF(Presentación!B1="","-","Informe de Ejecución del "&amp;Presentación!B1&amp;" del POA 2021 del INESPRE")</f>
        <v>Informe de Ejecución del Cuarto Trimestre del POA 2021 del INESPRE</v>
      </c>
      <c r="B8" s="241"/>
      <c r="C8" s="241"/>
      <c r="D8" s="241"/>
      <c r="E8" s="241"/>
      <c r="F8" s="241"/>
      <c r="G8" s="241"/>
      <c r="H8" s="241"/>
      <c r="I8" s="241"/>
      <c r="J8" s="241"/>
      <c r="K8" s="241"/>
      <c r="L8" s="241"/>
      <c r="M8" s="241"/>
      <c r="N8" s="241"/>
      <c r="O8" s="241"/>
      <c r="P8" s="242"/>
    </row>
    <row r="9" spans="1:18" s="29" customFormat="1" ht="23.25" customHeight="1" x14ac:dyDescent="0.25">
      <c r="A9" s="243" t="s">
        <v>86</v>
      </c>
      <c r="B9" s="244"/>
      <c r="C9" s="244"/>
      <c r="D9" s="244"/>
      <c r="E9" s="244"/>
      <c r="F9" s="244"/>
      <c r="G9" s="244"/>
      <c r="H9" s="244"/>
      <c r="I9" s="244"/>
      <c r="J9" s="244"/>
      <c r="K9" s="244"/>
      <c r="L9" s="244"/>
      <c r="M9" s="244"/>
      <c r="N9" s="244"/>
      <c r="O9" s="244"/>
      <c r="P9" s="245"/>
    </row>
    <row r="10" spans="1:18" s="29" customFormat="1" ht="20.100000000000001" customHeight="1" x14ac:dyDescent="0.25">
      <c r="A10" s="246" t="s">
        <v>19</v>
      </c>
      <c r="B10" s="230"/>
      <c r="C10" s="230"/>
      <c r="D10" s="230"/>
      <c r="E10" s="230"/>
      <c r="F10" s="230"/>
      <c r="G10" s="230"/>
      <c r="H10" s="230"/>
      <c r="I10" s="230"/>
      <c r="J10" s="230"/>
      <c r="K10" s="230"/>
      <c r="L10" s="230"/>
      <c r="M10" s="230"/>
      <c r="N10" s="230"/>
      <c r="O10" s="230"/>
      <c r="P10" s="231"/>
    </row>
    <row r="11" spans="1:18" s="29" customFormat="1" ht="20.100000000000001" customHeight="1" x14ac:dyDescent="0.25">
      <c r="A11" s="247"/>
      <c r="B11" s="248"/>
      <c r="C11" s="248"/>
      <c r="D11" s="248"/>
      <c r="E11" s="248"/>
      <c r="F11" s="248"/>
      <c r="G11" s="248"/>
      <c r="H11" s="248"/>
      <c r="I11" s="248"/>
      <c r="J11" s="248"/>
      <c r="K11" s="248"/>
      <c r="L11" s="248"/>
      <c r="M11" s="248"/>
      <c r="N11" s="248"/>
      <c r="O11" s="248"/>
      <c r="P11" s="249"/>
    </row>
    <row r="12" spans="1:18" s="29" customFormat="1" ht="14.45" customHeight="1" x14ac:dyDescent="0.25">
      <c r="A12" s="230" t="s">
        <v>88</v>
      </c>
      <c r="B12" s="230"/>
      <c r="C12" s="230"/>
      <c r="D12" s="230"/>
      <c r="E12" s="230"/>
      <c r="F12" s="230"/>
      <c r="G12" s="230"/>
      <c r="H12" s="230"/>
      <c r="I12" s="230"/>
      <c r="J12" s="230"/>
      <c r="K12" s="230"/>
      <c r="L12" s="230"/>
      <c r="M12" s="230"/>
      <c r="N12" s="230"/>
      <c r="O12" s="230"/>
      <c r="P12" s="231"/>
    </row>
    <row r="13" spans="1:18" s="29" customFormat="1" ht="15" customHeight="1" thickBot="1" x14ac:dyDescent="0.3">
      <c r="A13" s="232"/>
      <c r="B13" s="232"/>
      <c r="C13" s="232"/>
      <c r="D13" s="232"/>
      <c r="E13" s="232"/>
      <c r="F13" s="232"/>
      <c r="G13" s="232"/>
      <c r="H13" s="232"/>
      <c r="I13" s="232"/>
      <c r="J13" s="232"/>
      <c r="K13" s="232"/>
      <c r="L13" s="232"/>
      <c r="M13" s="232"/>
      <c r="N13" s="232"/>
      <c r="O13" s="232"/>
      <c r="P13" s="233"/>
    </row>
    <row r="14" spans="1:18" ht="47.25" customHeight="1" thickBot="1" x14ac:dyDescent="0.3">
      <c r="A14" s="226" t="s">
        <v>20</v>
      </c>
      <c r="B14" s="226" t="s">
        <v>21</v>
      </c>
      <c r="C14" s="226"/>
      <c r="D14" s="226"/>
      <c r="E14" s="226"/>
      <c r="F14" s="226" t="s">
        <v>22</v>
      </c>
      <c r="G14" s="227" t="str">
        <f>+IF(Presentación!B1="","-","Ejecución del "&amp;Presentación!B1)</f>
        <v>Ejecución del Cuarto Trimestre</v>
      </c>
      <c r="H14" s="228"/>
      <c r="I14" s="228"/>
      <c r="J14" s="228"/>
      <c r="K14" s="228"/>
      <c r="L14" s="229"/>
      <c r="M14" s="226" t="s">
        <v>23</v>
      </c>
      <c r="N14" s="226" t="s">
        <v>24</v>
      </c>
      <c r="O14" s="226" t="s">
        <v>25</v>
      </c>
      <c r="P14" s="226" t="s">
        <v>26</v>
      </c>
    </row>
    <row r="15" spans="1:18" s="29" customFormat="1" ht="63" customHeight="1" thickBot="1" x14ac:dyDescent="0.3">
      <c r="A15" s="226"/>
      <c r="B15" s="17" t="s">
        <v>27</v>
      </c>
      <c r="C15" s="17" t="s">
        <v>28</v>
      </c>
      <c r="D15" s="17" t="s">
        <v>29</v>
      </c>
      <c r="E15" s="17" t="s">
        <v>30</v>
      </c>
      <c r="F15" s="226"/>
      <c r="G15" s="18" t="str">
        <f>+IF(Presentación!B1="","-",IF(Presentación!B1="Primer Trimestre","Enero",IF(Presentación!B1="Segundo Trimestre","Abril",IF(Presentación!B1="Tercer Trimestre","Julio",IF(Presentación!B1="Cuarto Trimestre","Octubre")))))</f>
        <v>Octubre</v>
      </c>
      <c r="H15" s="18" t="str">
        <f>+IF(Presentación!B1="","-",IF(Presentación!B1="Primer Trimestre","Febrero",IF(Presentación!B1="Segundo Trimestre","Mayo",IF(Presentación!B1="Tercer Trimestre","Agosto",IF(Presentación!B1="Cuarto Trimestre","Noviembre")))))</f>
        <v>Noviembre</v>
      </c>
      <c r="I15" s="18" t="str">
        <f>+IF(Presentación!B1="","-",IF(Presentación!B1="Primer Trimestre","Marzo",IF(Presentación!B1="Segundo Trimestre","Junio",IF(Presentación!B1="Tercer Trimestre","Septiembre",IF(Presentación!B1="Cuarto Trimestre","Diciembre")))))</f>
        <v>Diciembre</v>
      </c>
      <c r="J15" s="18" t="s">
        <v>31</v>
      </c>
      <c r="K15" s="18" t="s">
        <v>32</v>
      </c>
      <c r="L15" s="18" t="s">
        <v>33</v>
      </c>
      <c r="M15" s="226"/>
      <c r="N15" s="226"/>
      <c r="O15" s="226"/>
      <c r="P15" s="226"/>
    </row>
    <row r="16" spans="1:18" ht="113.25" customHeight="1" thickBot="1" x14ac:dyDescent="0.3">
      <c r="A16" s="240" t="s">
        <v>102</v>
      </c>
      <c r="B16" s="30" t="s">
        <v>103</v>
      </c>
      <c r="C16" s="30" t="s">
        <v>104</v>
      </c>
      <c r="D16" s="31">
        <v>15000</v>
      </c>
      <c r="E16" s="32" t="s">
        <v>37</v>
      </c>
      <c r="F16" s="33" t="s">
        <v>120</v>
      </c>
      <c r="G16" s="153">
        <v>1521</v>
      </c>
      <c r="H16" s="153">
        <v>1505</v>
      </c>
      <c r="I16" s="153">
        <v>1457</v>
      </c>
      <c r="J16" s="154">
        <f>+SUM(G16:I16)</f>
        <v>4483</v>
      </c>
      <c r="K16" s="34">
        <f>+IFERROR(J16/D16,"-")</f>
        <v>0.29886666666666667</v>
      </c>
      <c r="L16" s="34">
        <f>+K16+75.1733333333334%</f>
        <v>1.0506000000000006</v>
      </c>
      <c r="M16" s="240" t="s">
        <v>111</v>
      </c>
      <c r="N16" s="30" t="s">
        <v>112</v>
      </c>
      <c r="O16" s="33" t="s">
        <v>113</v>
      </c>
      <c r="P16" s="30"/>
      <c r="R16" s="157"/>
    </row>
    <row r="17" spans="1:18" ht="117" customHeight="1" thickBot="1" x14ac:dyDescent="0.3">
      <c r="A17" s="240"/>
      <c r="B17" s="30" t="s">
        <v>105</v>
      </c>
      <c r="C17" s="30" t="s">
        <v>104</v>
      </c>
      <c r="D17" s="35">
        <v>2760</v>
      </c>
      <c r="E17" s="36" t="s">
        <v>37</v>
      </c>
      <c r="F17" s="33" t="s">
        <v>106</v>
      </c>
      <c r="G17" s="153">
        <v>532</v>
      </c>
      <c r="H17" s="153">
        <v>510</v>
      </c>
      <c r="I17" s="153">
        <v>335</v>
      </c>
      <c r="J17" s="154">
        <f t="shared" ref="J17:J20" si="0">+SUM(G17:I17)</f>
        <v>1377</v>
      </c>
      <c r="K17" s="34">
        <f t="shared" ref="K17:K20" si="1">+IFERROR(J17/D17,"-")</f>
        <v>0.49891304347826088</v>
      </c>
      <c r="L17" s="34">
        <f>+K17+165.289855072464%</f>
        <v>2.151811594202901</v>
      </c>
      <c r="M17" s="240"/>
      <c r="N17" s="240" t="s">
        <v>114</v>
      </c>
      <c r="O17" s="33" t="s">
        <v>115</v>
      </c>
      <c r="P17" s="30"/>
      <c r="R17" s="157"/>
    </row>
    <row r="18" spans="1:18" ht="122.25" customHeight="1" thickBot="1" x14ac:dyDescent="0.3">
      <c r="A18" s="240"/>
      <c r="B18" s="30" t="s">
        <v>107</v>
      </c>
      <c r="C18" s="30" t="s">
        <v>104</v>
      </c>
      <c r="D18" s="37">
        <v>31</v>
      </c>
      <c r="E18" s="36" t="s">
        <v>37</v>
      </c>
      <c r="F18" s="33" t="s">
        <v>121</v>
      </c>
      <c r="G18" s="153">
        <v>10</v>
      </c>
      <c r="H18" s="153">
        <v>4</v>
      </c>
      <c r="I18" s="153">
        <v>4</v>
      </c>
      <c r="J18" s="154">
        <f t="shared" si="0"/>
        <v>18</v>
      </c>
      <c r="K18" s="34">
        <f t="shared" si="1"/>
        <v>0.58064516129032262</v>
      </c>
      <c r="L18" s="34">
        <f>+K18+290.322580645161%</f>
        <v>3.4838709677419324</v>
      </c>
      <c r="M18" s="240"/>
      <c r="N18" s="240"/>
      <c r="O18" s="33" t="s">
        <v>116</v>
      </c>
      <c r="P18" s="30"/>
      <c r="R18" s="157"/>
    </row>
    <row r="19" spans="1:18" ht="120" customHeight="1" thickBot="1" x14ac:dyDescent="0.3">
      <c r="A19" s="240"/>
      <c r="B19" s="30" t="s">
        <v>108</v>
      </c>
      <c r="C19" s="30" t="s">
        <v>109</v>
      </c>
      <c r="D19" s="38">
        <v>17</v>
      </c>
      <c r="E19" s="36" t="s">
        <v>37</v>
      </c>
      <c r="F19" s="33" t="s">
        <v>122</v>
      </c>
      <c r="G19" s="153">
        <v>13</v>
      </c>
      <c r="H19" s="153">
        <v>10</v>
      </c>
      <c r="I19" s="153">
        <v>10</v>
      </c>
      <c r="J19" s="154">
        <f t="shared" si="0"/>
        <v>33</v>
      </c>
      <c r="K19" s="34">
        <f t="shared" si="1"/>
        <v>1.9411764705882353</v>
      </c>
      <c r="L19" s="34">
        <f>+K19+511.764705882353%</f>
        <v>7.0588235294117654</v>
      </c>
      <c r="M19" s="240"/>
      <c r="N19" s="30" t="s">
        <v>117</v>
      </c>
      <c r="O19" s="33" t="s">
        <v>118</v>
      </c>
      <c r="P19" s="30"/>
      <c r="R19" s="157"/>
    </row>
    <row r="20" spans="1:18" ht="132.75" customHeight="1" thickBot="1" x14ac:dyDescent="0.3">
      <c r="A20" s="240"/>
      <c r="B20" s="39" t="s">
        <v>110</v>
      </c>
      <c r="C20" s="39" t="s">
        <v>104</v>
      </c>
      <c r="D20" s="37">
        <v>508</v>
      </c>
      <c r="E20" s="36" t="s">
        <v>37</v>
      </c>
      <c r="F20" s="33" t="s">
        <v>123</v>
      </c>
      <c r="G20" s="153">
        <v>124</v>
      </c>
      <c r="H20" s="153">
        <v>87</v>
      </c>
      <c r="I20" s="153">
        <v>76</v>
      </c>
      <c r="J20" s="154">
        <f t="shared" si="0"/>
        <v>287</v>
      </c>
      <c r="K20" s="34">
        <f t="shared" si="1"/>
        <v>0.56496062992125984</v>
      </c>
      <c r="L20" s="34">
        <f>+K20+120.07874015748%</f>
        <v>1.7657480314960599</v>
      </c>
      <c r="M20" s="240"/>
      <c r="N20" s="43" t="s">
        <v>112</v>
      </c>
      <c r="O20" s="33" t="s">
        <v>119</v>
      </c>
      <c r="P20" s="44"/>
      <c r="R20" s="157"/>
    </row>
    <row r="21" spans="1:18" x14ac:dyDescent="0.25">
      <c r="A21" s="40"/>
      <c r="B21" s="40"/>
      <c r="C21" s="40"/>
      <c r="D21" s="40"/>
      <c r="E21" s="40"/>
      <c r="F21" s="41"/>
      <c r="G21" s="40"/>
      <c r="H21" s="40"/>
      <c r="I21" s="40"/>
      <c r="J21" s="40"/>
      <c r="K21" s="40"/>
      <c r="L21" s="40"/>
      <c r="M21" s="41"/>
      <c r="N21" s="41"/>
      <c r="O21" s="41"/>
    </row>
    <row r="22" spans="1:18" x14ac:dyDescent="0.25">
      <c r="A22" s="40"/>
      <c r="B22" s="40"/>
      <c r="C22" s="40"/>
      <c r="D22" s="40"/>
      <c r="E22" s="40"/>
      <c r="F22" s="41"/>
      <c r="G22" s="40"/>
      <c r="H22" s="40"/>
      <c r="I22" s="40"/>
      <c r="J22" s="40"/>
      <c r="K22" s="40"/>
      <c r="L22" s="40"/>
      <c r="M22" s="41"/>
      <c r="N22" s="41"/>
      <c r="O22" s="41"/>
    </row>
    <row r="23" spans="1:18" x14ac:dyDescent="0.25">
      <c r="A23" s="40"/>
      <c r="B23" s="40"/>
      <c r="C23" s="40"/>
      <c r="D23" s="40"/>
      <c r="E23" s="40"/>
      <c r="F23" s="41"/>
      <c r="G23" s="40"/>
      <c r="H23" s="40"/>
      <c r="I23" s="40"/>
      <c r="J23" s="40"/>
      <c r="K23" s="40"/>
      <c r="L23" s="40"/>
      <c r="M23" s="41"/>
      <c r="N23" s="41"/>
      <c r="O23" s="41"/>
    </row>
    <row r="24" spans="1:18" x14ac:dyDescent="0.25">
      <c r="A24" s="40"/>
      <c r="B24" s="40"/>
      <c r="C24" s="40"/>
      <c r="D24" s="40"/>
      <c r="E24" s="40"/>
      <c r="F24" s="41"/>
      <c r="G24" s="40"/>
      <c r="H24" s="40"/>
      <c r="I24" s="40"/>
      <c r="J24" s="40"/>
      <c r="K24" s="40"/>
      <c r="L24" s="40"/>
      <c r="M24" s="41"/>
      <c r="N24" s="41"/>
      <c r="O24" s="41"/>
    </row>
    <row r="25" spans="1:18" x14ac:dyDescent="0.25">
      <c r="A25" s="41"/>
      <c r="B25" s="41"/>
      <c r="C25" s="41"/>
      <c r="D25" s="41"/>
      <c r="E25" s="41"/>
      <c r="F25" s="41"/>
      <c r="G25" s="41"/>
      <c r="H25" s="41"/>
      <c r="I25" s="41"/>
      <c r="J25" s="41"/>
      <c r="K25" s="41"/>
      <c r="L25" s="41"/>
      <c r="M25" s="41"/>
      <c r="N25" s="41"/>
      <c r="O25" s="41"/>
    </row>
    <row r="26" spans="1:18" x14ac:dyDescent="0.25">
      <c r="A26" s="41"/>
      <c r="B26" s="41"/>
      <c r="C26" s="41"/>
      <c r="D26" s="41"/>
      <c r="E26" s="41"/>
      <c r="F26" s="41"/>
      <c r="G26" s="41"/>
      <c r="H26" s="41"/>
      <c r="I26" s="41"/>
      <c r="J26" s="41"/>
      <c r="K26" s="41"/>
      <c r="L26" s="41"/>
      <c r="M26" s="41"/>
      <c r="N26" s="41"/>
      <c r="O26" s="41"/>
    </row>
    <row r="27" spans="1:18" x14ac:dyDescent="0.25">
      <c r="A27" s="41"/>
      <c r="B27" s="41"/>
      <c r="C27" s="41"/>
      <c r="D27" s="41"/>
      <c r="E27" s="41"/>
      <c r="F27" s="41"/>
      <c r="G27" s="41"/>
      <c r="H27" s="41"/>
      <c r="I27" s="41"/>
      <c r="J27" s="41"/>
      <c r="K27" s="41"/>
      <c r="L27" s="41"/>
      <c r="M27" s="41"/>
      <c r="N27" s="41"/>
      <c r="O27" s="41"/>
    </row>
    <row r="28" spans="1:18" x14ac:dyDescent="0.25">
      <c r="A28" s="41"/>
      <c r="B28" s="41"/>
      <c r="C28" s="41"/>
      <c r="D28" s="41"/>
      <c r="E28" s="41"/>
      <c r="F28" s="41"/>
      <c r="G28" s="41"/>
      <c r="H28" s="41"/>
      <c r="I28" s="41"/>
      <c r="J28" s="41"/>
      <c r="K28" s="41"/>
      <c r="L28" s="41"/>
      <c r="M28" s="41"/>
      <c r="N28" s="41"/>
      <c r="O28" s="41"/>
    </row>
    <row r="29" spans="1:18" x14ac:dyDescent="0.25">
      <c r="A29" s="41"/>
      <c r="B29" s="41"/>
      <c r="C29" s="41"/>
      <c r="D29" s="41"/>
      <c r="E29" s="41"/>
      <c r="F29" s="41"/>
      <c r="G29" s="41"/>
      <c r="H29" s="41"/>
      <c r="I29" s="41"/>
      <c r="J29" s="41"/>
      <c r="K29" s="41"/>
      <c r="L29" s="41"/>
      <c r="M29" s="41"/>
      <c r="N29" s="41"/>
      <c r="O29" s="41"/>
    </row>
    <row r="30" spans="1:18" x14ac:dyDescent="0.25">
      <c r="A30" s="41"/>
      <c r="B30" s="41"/>
      <c r="C30" s="41"/>
      <c r="D30" s="41"/>
      <c r="E30" s="41"/>
      <c r="F30" s="41"/>
      <c r="G30" s="41"/>
      <c r="H30" s="41"/>
      <c r="I30" s="41"/>
      <c r="J30" s="41"/>
      <c r="K30" s="41"/>
      <c r="L30" s="41"/>
      <c r="M30" s="41"/>
      <c r="N30" s="41"/>
      <c r="O30" s="41"/>
    </row>
    <row r="31" spans="1:18" ht="15" customHeight="1" x14ac:dyDescent="0.25">
      <c r="A31" s="225"/>
      <c r="B31" s="225"/>
      <c r="C31" s="225"/>
      <c r="D31" s="225"/>
      <c r="E31" s="225"/>
      <c r="F31" s="225"/>
      <c r="G31" s="225"/>
      <c r="H31" s="225"/>
      <c r="I31" s="225"/>
      <c r="J31" s="225"/>
      <c r="K31" s="42"/>
      <c r="L31" s="42"/>
    </row>
    <row r="32" spans="1:18" x14ac:dyDescent="0.25">
      <c r="A32" s="225"/>
      <c r="B32" s="225"/>
      <c r="C32" s="225"/>
      <c r="D32" s="225"/>
      <c r="E32" s="225"/>
      <c r="F32" s="225"/>
      <c r="G32" s="225"/>
      <c r="H32" s="225"/>
      <c r="I32" s="225"/>
      <c r="J32" s="225"/>
      <c r="K32" s="42"/>
      <c r="L32" s="42"/>
    </row>
  </sheetData>
  <mergeCells count="18">
    <mergeCell ref="A12:P13"/>
    <mergeCell ref="A7:P7"/>
    <mergeCell ref="A6:P6"/>
    <mergeCell ref="A16:A20"/>
    <mergeCell ref="M16:M20"/>
    <mergeCell ref="N17:N18"/>
    <mergeCell ref="A8:P8"/>
    <mergeCell ref="A9:P9"/>
    <mergeCell ref="A10:P11"/>
    <mergeCell ref="A31:J32"/>
    <mergeCell ref="M14:M15"/>
    <mergeCell ref="N14:N15"/>
    <mergeCell ref="O14:O15"/>
    <mergeCell ref="P14:P15"/>
    <mergeCell ref="A14:A15"/>
    <mergeCell ref="B14:E14"/>
    <mergeCell ref="F14:F15"/>
    <mergeCell ref="G14:L14"/>
  </mergeCells>
  <printOptions horizontalCentered="1" verticalCentered="1"/>
  <pageMargins left="3.937007874015748E-2" right="3.937007874015748E-2" top="0.74803149606299213" bottom="0.74803149606299213" header="0.31496062992125984" footer="0.31496062992125984"/>
  <pageSetup scale="3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P47"/>
  <sheetViews>
    <sheetView showGridLines="0" zoomScale="60" zoomScaleNormal="60" zoomScaleSheetLayoutView="20" workbookViewId="0"/>
  </sheetViews>
  <sheetFormatPr baseColWidth="10" defaultColWidth="11.42578125" defaultRowHeight="15" x14ac:dyDescent="0.25"/>
  <cols>
    <col min="1" max="1" width="36.85546875" style="10" customWidth="1"/>
    <col min="2" max="2" width="25.7109375" style="10" customWidth="1"/>
    <col min="3" max="5" width="20.7109375" style="10" customWidth="1"/>
    <col min="6" max="6" width="27.85546875" style="10" customWidth="1"/>
    <col min="7" max="8" width="15.7109375" style="10" customWidth="1"/>
    <col min="9" max="9" width="17.140625" style="10" customWidth="1"/>
    <col min="10" max="11" width="15.7109375" style="10" customWidth="1"/>
    <col min="12" max="12" width="16.28515625" style="10" customWidth="1"/>
    <col min="13" max="13" width="26.5703125" style="10" customWidth="1"/>
    <col min="14" max="14" width="25.140625" style="10" customWidth="1"/>
    <col min="15" max="15" width="23" style="10" customWidth="1"/>
    <col min="16" max="16" width="31.28515625" style="10" customWidth="1"/>
    <col min="17" max="16384" width="11.42578125" style="10"/>
  </cols>
  <sheetData>
    <row r="1" spans="1:16" ht="99.95" customHeight="1" x14ac:dyDescent="0.25"/>
    <row r="2" spans="1:16" ht="44.1" customHeight="1" x14ac:dyDescent="0.25">
      <c r="A2" s="9"/>
      <c r="B2" s="9"/>
      <c r="C2" s="9"/>
      <c r="D2" s="9"/>
      <c r="E2" s="9"/>
      <c r="F2" s="9"/>
      <c r="G2" s="9"/>
      <c r="H2" s="9"/>
      <c r="I2" s="9"/>
      <c r="J2" s="9"/>
      <c r="K2" s="9"/>
      <c r="L2" s="9"/>
      <c r="M2" s="9"/>
      <c r="N2" s="9"/>
      <c r="O2" s="9"/>
      <c r="P2" s="9"/>
    </row>
    <row r="3" spans="1:16" ht="44.1" customHeight="1" x14ac:dyDescent="0.25">
      <c r="A3" s="9"/>
      <c r="B3" s="9"/>
      <c r="C3" s="9"/>
      <c r="D3" s="9"/>
      <c r="E3" s="9"/>
      <c r="F3" s="9"/>
      <c r="G3" s="9"/>
      <c r="H3" s="9"/>
      <c r="I3" s="9"/>
      <c r="J3" s="9"/>
      <c r="K3" s="9"/>
      <c r="L3" s="9"/>
      <c r="M3" s="9"/>
      <c r="N3" s="9"/>
      <c r="O3" s="9"/>
      <c r="P3" s="9"/>
    </row>
    <row r="4" spans="1:16" ht="44.1" customHeight="1" x14ac:dyDescent="0.25">
      <c r="A4" s="9"/>
      <c r="B4" s="9"/>
      <c r="C4" s="9"/>
      <c r="D4" s="9"/>
      <c r="E4" s="9"/>
      <c r="F4" s="9"/>
      <c r="G4" s="9"/>
      <c r="H4" s="9"/>
      <c r="I4" s="9"/>
      <c r="J4" s="9"/>
      <c r="K4" s="9"/>
      <c r="L4" s="9"/>
      <c r="M4" s="9"/>
      <c r="N4" s="9"/>
      <c r="O4" s="9"/>
      <c r="P4" s="9"/>
    </row>
    <row r="5" spans="1:16" ht="44.1" customHeight="1" thickBot="1" x14ac:dyDescent="0.3">
      <c r="A5" s="9"/>
      <c r="B5" s="9"/>
      <c r="C5" s="9"/>
      <c r="D5" s="9"/>
      <c r="E5" s="9"/>
      <c r="F5" s="9"/>
      <c r="G5" s="9"/>
      <c r="H5" s="9"/>
      <c r="I5" s="9"/>
      <c r="J5" s="9"/>
      <c r="K5" s="9"/>
      <c r="L5" s="9"/>
      <c r="M5" s="9"/>
      <c r="N5" s="9"/>
      <c r="O5" s="9"/>
      <c r="P5" s="9"/>
    </row>
    <row r="6" spans="1:16" s="11" customFormat="1" ht="44.1" customHeight="1" thickBot="1" x14ac:dyDescent="0.3">
      <c r="A6" s="237" t="s">
        <v>18</v>
      </c>
      <c r="B6" s="238"/>
      <c r="C6" s="238"/>
      <c r="D6" s="238"/>
      <c r="E6" s="238"/>
      <c r="F6" s="238"/>
      <c r="G6" s="238"/>
      <c r="H6" s="238"/>
      <c r="I6" s="238"/>
      <c r="J6" s="238"/>
      <c r="K6" s="238"/>
      <c r="L6" s="238"/>
      <c r="M6" s="238"/>
      <c r="N6" s="238"/>
      <c r="O6" s="238"/>
      <c r="P6" s="239"/>
    </row>
    <row r="7" spans="1:16" s="11" customFormat="1" ht="99.95" customHeight="1" thickBot="1" x14ac:dyDescent="0.3">
      <c r="A7" s="234" t="s">
        <v>85</v>
      </c>
      <c r="B7" s="235"/>
      <c r="C7" s="235"/>
      <c r="D7" s="235"/>
      <c r="E7" s="235"/>
      <c r="F7" s="235"/>
      <c r="G7" s="235"/>
      <c r="H7" s="235"/>
      <c r="I7" s="235"/>
      <c r="J7" s="235"/>
      <c r="K7" s="235"/>
      <c r="L7" s="235"/>
      <c r="M7" s="235"/>
      <c r="N7" s="235"/>
      <c r="O7" s="235"/>
      <c r="P7" s="236"/>
    </row>
    <row r="8" spans="1:16" ht="27" thickBot="1" x14ac:dyDescent="0.3">
      <c r="A8" s="241" t="str">
        <f>+IF(Presentación!B1="","-","Informe de Ejecución del "&amp;Presentación!B1&amp;" del POA 2021 del INESPRE")</f>
        <v>Informe de Ejecución del Cuarto Trimestre del POA 2021 del INESPRE</v>
      </c>
      <c r="B8" s="241"/>
      <c r="C8" s="241"/>
      <c r="D8" s="241"/>
      <c r="E8" s="241"/>
      <c r="F8" s="241"/>
      <c r="G8" s="241"/>
      <c r="H8" s="241"/>
      <c r="I8" s="241"/>
      <c r="J8" s="241"/>
      <c r="K8" s="241"/>
      <c r="L8" s="241"/>
      <c r="M8" s="241"/>
      <c r="N8" s="241"/>
      <c r="O8" s="241"/>
      <c r="P8" s="242"/>
    </row>
    <row r="9" spans="1:16" s="12" customFormat="1" ht="23.25" customHeight="1" x14ac:dyDescent="0.25">
      <c r="A9" s="243" t="s">
        <v>87</v>
      </c>
      <c r="B9" s="244"/>
      <c r="C9" s="244"/>
      <c r="D9" s="244"/>
      <c r="E9" s="244"/>
      <c r="F9" s="244"/>
      <c r="G9" s="244"/>
      <c r="H9" s="244"/>
      <c r="I9" s="244"/>
      <c r="J9" s="244"/>
      <c r="K9" s="244"/>
      <c r="L9" s="244"/>
      <c r="M9" s="244"/>
      <c r="N9" s="244"/>
      <c r="O9" s="244"/>
      <c r="P9" s="245"/>
    </row>
    <row r="10" spans="1:16" s="12" customFormat="1" ht="20.100000000000001" customHeight="1" x14ac:dyDescent="0.25">
      <c r="A10" s="246" t="s">
        <v>19</v>
      </c>
      <c r="B10" s="230"/>
      <c r="C10" s="230"/>
      <c r="D10" s="230"/>
      <c r="E10" s="230"/>
      <c r="F10" s="230"/>
      <c r="G10" s="230"/>
      <c r="H10" s="230"/>
      <c r="I10" s="230"/>
      <c r="J10" s="230"/>
      <c r="K10" s="230"/>
      <c r="L10" s="230"/>
      <c r="M10" s="230"/>
      <c r="N10" s="230"/>
      <c r="O10" s="230"/>
      <c r="P10" s="231"/>
    </row>
    <row r="11" spans="1:16" s="12" customFormat="1" ht="20.100000000000001" customHeight="1" x14ac:dyDescent="0.25">
      <c r="A11" s="247"/>
      <c r="B11" s="248"/>
      <c r="C11" s="248"/>
      <c r="D11" s="248"/>
      <c r="E11" s="248"/>
      <c r="F11" s="248"/>
      <c r="G11" s="248"/>
      <c r="H11" s="248"/>
      <c r="I11" s="248"/>
      <c r="J11" s="248"/>
      <c r="K11" s="248"/>
      <c r="L11" s="248"/>
      <c r="M11" s="248"/>
      <c r="N11" s="248"/>
      <c r="O11" s="248"/>
      <c r="P11" s="249"/>
    </row>
    <row r="12" spans="1:16" s="12" customFormat="1" ht="14.45" customHeight="1" x14ac:dyDescent="0.25">
      <c r="A12" s="230" t="s">
        <v>88</v>
      </c>
      <c r="B12" s="230"/>
      <c r="C12" s="230"/>
      <c r="D12" s="230"/>
      <c r="E12" s="230"/>
      <c r="F12" s="230"/>
      <c r="G12" s="230"/>
      <c r="H12" s="230"/>
      <c r="I12" s="230"/>
      <c r="J12" s="230"/>
      <c r="K12" s="230"/>
      <c r="L12" s="230"/>
      <c r="M12" s="230"/>
      <c r="N12" s="230"/>
      <c r="O12" s="230"/>
      <c r="P12" s="231"/>
    </row>
    <row r="13" spans="1:16" s="12" customFormat="1" ht="15" customHeight="1" thickBot="1" x14ac:dyDescent="0.3">
      <c r="A13" s="232"/>
      <c r="B13" s="232"/>
      <c r="C13" s="232"/>
      <c r="D13" s="232"/>
      <c r="E13" s="232"/>
      <c r="F13" s="232"/>
      <c r="G13" s="232"/>
      <c r="H13" s="232"/>
      <c r="I13" s="232"/>
      <c r="J13" s="232"/>
      <c r="K13" s="232"/>
      <c r="L13" s="232"/>
      <c r="M13" s="232"/>
      <c r="N13" s="232"/>
      <c r="O13" s="232"/>
      <c r="P13" s="233"/>
    </row>
    <row r="14" spans="1:16" ht="47.25" customHeight="1" thickBot="1" x14ac:dyDescent="0.3">
      <c r="A14" s="226" t="s">
        <v>20</v>
      </c>
      <c r="B14" s="226" t="s">
        <v>21</v>
      </c>
      <c r="C14" s="226"/>
      <c r="D14" s="226"/>
      <c r="E14" s="226"/>
      <c r="F14" s="226" t="s">
        <v>22</v>
      </c>
      <c r="G14" s="227" t="str">
        <f>+IF(Presentación!B1="","-","Ejecución del "&amp;Presentación!B1)</f>
        <v>Ejecución del Cuarto Trimestre</v>
      </c>
      <c r="H14" s="228"/>
      <c r="I14" s="228"/>
      <c r="J14" s="228"/>
      <c r="K14" s="228"/>
      <c r="L14" s="229"/>
      <c r="M14" s="226" t="s">
        <v>23</v>
      </c>
      <c r="N14" s="226" t="s">
        <v>24</v>
      </c>
      <c r="O14" s="226" t="s">
        <v>25</v>
      </c>
      <c r="P14" s="226" t="s">
        <v>26</v>
      </c>
    </row>
    <row r="15" spans="1:16" s="12" customFormat="1" ht="63" customHeight="1" thickBot="1" x14ac:dyDescent="0.3">
      <c r="A15" s="226"/>
      <c r="B15" s="17" t="s">
        <v>27</v>
      </c>
      <c r="C15" s="17" t="s">
        <v>28</v>
      </c>
      <c r="D15" s="17" t="s">
        <v>29</v>
      </c>
      <c r="E15" s="17" t="s">
        <v>30</v>
      </c>
      <c r="F15" s="226"/>
      <c r="G15" s="18" t="str">
        <f>+IF(Presentación!B1="","-",IF(Presentación!B1="Primer Trimestre","Enero",IF(Presentación!B1="Segundo Trimestre","Abril",IF(Presentación!B1="Tercer Trimestre","Julio",IF(Presentación!B1="Cuarto Trimestre","Octubre")))))</f>
        <v>Octubre</v>
      </c>
      <c r="H15" s="18" t="str">
        <f>+IF(Presentación!B1="","-",IF(Presentación!B1="Primer Trimestre","Febrero",IF(Presentación!B1="Segundo Trimestre","Mayo",IF(Presentación!B1="Tercer Trimestre","Agosto",IF(Presentación!B1="Cuarto Trimestre","Noviembre")))))</f>
        <v>Noviembre</v>
      </c>
      <c r="I15" s="18" t="str">
        <f>+IF(Presentación!B1="","-",IF(Presentación!B1="Primer Trimestre","Marzo",IF(Presentación!B1="Segundo Trimestre","Junio",IF(Presentación!B1="Tercer Trimestre","Septiembre",IF(Presentación!B1="Cuarto Trimestre","Diciembre")))))</f>
        <v>Diciembre</v>
      </c>
      <c r="J15" s="18" t="s">
        <v>31</v>
      </c>
      <c r="K15" s="18" t="s">
        <v>32</v>
      </c>
      <c r="L15" s="18" t="s">
        <v>33</v>
      </c>
      <c r="M15" s="226"/>
      <c r="N15" s="226"/>
      <c r="O15" s="226"/>
      <c r="P15" s="226"/>
    </row>
    <row r="16" spans="1:16" ht="99.95" customHeight="1" thickBot="1" x14ac:dyDescent="0.3">
      <c r="A16" s="282" t="s">
        <v>124</v>
      </c>
      <c r="B16" s="278" t="s">
        <v>125</v>
      </c>
      <c r="C16" s="45" t="s">
        <v>126</v>
      </c>
      <c r="D16" s="20">
        <v>6</v>
      </c>
      <c r="E16" s="266" t="s">
        <v>37</v>
      </c>
      <c r="F16" s="267" t="s">
        <v>127</v>
      </c>
      <c r="G16" s="156">
        <v>0</v>
      </c>
      <c r="H16" s="156">
        <v>0</v>
      </c>
      <c r="I16" s="156">
        <v>0</v>
      </c>
      <c r="J16" s="156">
        <f>+SUM(G16:I16)</f>
        <v>0</v>
      </c>
      <c r="K16" s="13">
        <f>+IFERROR(J16/D16,"-")</f>
        <v>0</v>
      </c>
      <c r="L16" s="13">
        <f>+K16+50%</f>
        <v>0.5</v>
      </c>
      <c r="M16" s="250" t="s">
        <v>165</v>
      </c>
      <c r="N16" s="250" t="s">
        <v>166</v>
      </c>
      <c r="O16" s="252" t="s">
        <v>167</v>
      </c>
      <c r="P16" s="254" t="s">
        <v>168</v>
      </c>
    </row>
    <row r="17" spans="1:16" ht="99.95" customHeight="1" thickBot="1" x14ac:dyDescent="0.3">
      <c r="A17" s="275"/>
      <c r="B17" s="279"/>
      <c r="C17" s="45" t="s">
        <v>128</v>
      </c>
      <c r="D17" s="22">
        <v>150</v>
      </c>
      <c r="E17" s="266"/>
      <c r="F17" s="268"/>
      <c r="G17" s="156">
        <v>0</v>
      </c>
      <c r="H17" s="156">
        <v>0</v>
      </c>
      <c r="I17" s="156">
        <v>0</v>
      </c>
      <c r="J17" s="156">
        <f t="shared" ref="J17:J35" si="0">+SUM(G17:I17)</f>
        <v>0</v>
      </c>
      <c r="K17" s="13">
        <f t="shared" ref="K17:K34" si="1">+IFERROR(J17/D17,"-")</f>
        <v>0</v>
      </c>
      <c r="L17" s="13">
        <f>+K17+52%</f>
        <v>0.52</v>
      </c>
      <c r="M17" s="251"/>
      <c r="N17" s="251"/>
      <c r="O17" s="253"/>
      <c r="P17" s="255"/>
    </row>
    <row r="18" spans="1:16" ht="99.95" customHeight="1" thickBot="1" x14ac:dyDescent="0.3">
      <c r="A18" s="275"/>
      <c r="B18" s="278" t="s">
        <v>129</v>
      </c>
      <c r="C18" s="45" t="s">
        <v>126</v>
      </c>
      <c r="D18" s="24">
        <v>6</v>
      </c>
      <c r="E18" s="280" t="s">
        <v>37</v>
      </c>
      <c r="F18" s="267" t="s">
        <v>127</v>
      </c>
      <c r="G18" s="156">
        <v>2</v>
      </c>
      <c r="H18" s="156">
        <v>0</v>
      </c>
      <c r="I18" s="156">
        <v>0</v>
      </c>
      <c r="J18" s="156">
        <f t="shared" si="0"/>
        <v>2</v>
      </c>
      <c r="K18" s="13">
        <f t="shared" si="1"/>
        <v>0.33333333333333331</v>
      </c>
      <c r="L18" s="13">
        <f>+K18+66.6666666666666%</f>
        <v>0.99999999999999933</v>
      </c>
      <c r="M18" s="256" t="s">
        <v>169</v>
      </c>
      <c r="N18" s="250" t="s">
        <v>166</v>
      </c>
      <c r="O18" s="252" t="s">
        <v>167</v>
      </c>
      <c r="P18" s="254"/>
    </row>
    <row r="19" spans="1:16" ht="99.95" customHeight="1" thickBot="1" x14ac:dyDescent="0.3">
      <c r="A19" s="275"/>
      <c r="B19" s="279"/>
      <c r="C19" s="45" t="s">
        <v>128</v>
      </c>
      <c r="D19" s="25">
        <v>150</v>
      </c>
      <c r="E19" s="281"/>
      <c r="F19" s="268"/>
      <c r="G19" s="156">
        <v>40</v>
      </c>
      <c r="H19" s="156">
        <v>0</v>
      </c>
      <c r="I19" s="156">
        <v>0</v>
      </c>
      <c r="J19" s="156">
        <f t="shared" si="0"/>
        <v>40</v>
      </c>
      <c r="K19" s="13">
        <f t="shared" si="1"/>
        <v>0.26666666666666666</v>
      </c>
      <c r="L19" s="13">
        <f>+K19+90%</f>
        <v>1.1666666666666667</v>
      </c>
      <c r="M19" s="258"/>
      <c r="N19" s="251"/>
      <c r="O19" s="253"/>
      <c r="P19" s="255"/>
    </row>
    <row r="20" spans="1:16" ht="99.95" customHeight="1" thickBot="1" x14ac:dyDescent="0.3">
      <c r="A20" s="275"/>
      <c r="B20" s="264" t="s">
        <v>130</v>
      </c>
      <c r="C20" s="45" t="s">
        <v>126</v>
      </c>
      <c r="D20" s="24">
        <v>24</v>
      </c>
      <c r="E20" s="266" t="s">
        <v>37</v>
      </c>
      <c r="F20" s="267" t="s">
        <v>131</v>
      </c>
      <c r="G20" s="156">
        <v>2</v>
      </c>
      <c r="H20" s="156">
        <v>2</v>
      </c>
      <c r="I20" s="156">
        <v>2</v>
      </c>
      <c r="J20" s="156">
        <f t="shared" si="0"/>
        <v>6</v>
      </c>
      <c r="K20" s="13">
        <f t="shared" si="1"/>
        <v>0.25</v>
      </c>
      <c r="L20" s="13">
        <f>+K20+66.6666666666666%</f>
        <v>0.91666666666666596</v>
      </c>
      <c r="M20" s="250" t="s">
        <v>170</v>
      </c>
      <c r="N20" s="250" t="s">
        <v>166</v>
      </c>
      <c r="O20" s="252" t="s">
        <v>167</v>
      </c>
      <c r="P20" s="254"/>
    </row>
    <row r="21" spans="1:16" ht="99.95" customHeight="1" thickBot="1" x14ac:dyDescent="0.3">
      <c r="A21" s="276"/>
      <c r="B21" s="265"/>
      <c r="C21" s="45" t="s">
        <v>132</v>
      </c>
      <c r="D21" s="20">
        <v>671</v>
      </c>
      <c r="E21" s="266"/>
      <c r="F21" s="268"/>
      <c r="G21" s="156">
        <v>50</v>
      </c>
      <c r="H21" s="156">
        <v>73</v>
      </c>
      <c r="I21" s="156">
        <v>49</v>
      </c>
      <c r="J21" s="156">
        <f t="shared" si="0"/>
        <v>172</v>
      </c>
      <c r="K21" s="13">
        <f t="shared" si="1"/>
        <v>0.25633383010432192</v>
      </c>
      <c r="L21" s="13">
        <f>+K21+79.1356184798807%</f>
        <v>1.047690014903129</v>
      </c>
      <c r="M21" s="251"/>
      <c r="N21" s="251"/>
      <c r="O21" s="253"/>
      <c r="P21" s="255"/>
    </row>
    <row r="22" spans="1:16" ht="99.95" customHeight="1" thickBot="1" x14ac:dyDescent="0.3">
      <c r="A22" s="274" t="s">
        <v>124</v>
      </c>
      <c r="B22" s="264" t="s">
        <v>133</v>
      </c>
      <c r="C22" s="45" t="s">
        <v>126</v>
      </c>
      <c r="D22" s="20">
        <v>4</v>
      </c>
      <c r="E22" s="266" t="s">
        <v>37</v>
      </c>
      <c r="F22" s="267" t="s">
        <v>134</v>
      </c>
      <c r="G22" s="156">
        <v>0</v>
      </c>
      <c r="H22" s="156">
        <v>0</v>
      </c>
      <c r="I22" s="156">
        <v>0</v>
      </c>
      <c r="J22" s="156">
        <f t="shared" si="0"/>
        <v>0</v>
      </c>
      <c r="K22" s="13">
        <f t="shared" si="1"/>
        <v>0</v>
      </c>
      <c r="L22" s="13">
        <f>+K22+75%</f>
        <v>0.75</v>
      </c>
      <c r="M22" s="250" t="s">
        <v>171</v>
      </c>
      <c r="N22" s="250" t="s">
        <v>166</v>
      </c>
      <c r="O22" s="252" t="s">
        <v>167</v>
      </c>
      <c r="P22" s="254" t="s">
        <v>168</v>
      </c>
    </row>
    <row r="23" spans="1:16" ht="99.95" customHeight="1" thickBot="1" x14ac:dyDescent="0.3">
      <c r="A23" s="275"/>
      <c r="B23" s="265"/>
      <c r="C23" s="45" t="s">
        <v>135</v>
      </c>
      <c r="D23" s="20">
        <v>50</v>
      </c>
      <c r="E23" s="266"/>
      <c r="F23" s="268"/>
      <c r="G23" s="156">
        <v>0</v>
      </c>
      <c r="H23" s="156">
        <v>0</v>
      </c>
      <c r="I23" s="156">
        <v>0</v>
      </c>
      <c r="J23" s="156">
        <f t="shared" si="0"/>
        <v>0</v>
      </c>
      <c r="K23" s="13">
        <f t="shared" si="1"/>
        <v>0</v>
      </c>
      <c r="L23" s="13">
        <f>+K23+116%</f>
        <v>1.1599999999999999</v>
      </c>
      <c r="M23" s="251"/>
      <c r="N23" s="251"/>
      <c r="O23" s="253"/>
      <c r="P23" s="255"/>
    </row>
    <row r="24" spans="1:16" ht="99.95" customHeight="1" thickBot="1" x14ac:dyDescent="0.3">
      <c r="A24" s="275"/>
      <c r="B24" s="264" t="s">
        <v>136</v>
      </c>
      <c r="C24" s="45" t="s">
        <v>126</v>
      </c>
      <c r="D24" s="20">
        <v>2</v>
      </c>
      <c r="E24" s="266" t="s">
        <v>37</v>
      </c>
      <c r="F24" s="267" t="s">
        <v>134</v>
      </c>
      <c r="G24" s="156">
        <v>1</v>
      </c>
      <c r="H24" s="156">
        <v>0</v>
      </c>
      <c r="I24" s="156">
        <v>0</v>
      </c>
      <c r="J24" s="156">
        <f t="shared" si="0"/>
        <v>1</v>
      </c>
      <c r="K24" s="13">
        <f t="shared" si="1"/>
        <v>0.5</v>
      </c>
      <c r="L24" s="13">
        <f>+K24+50%</f>
        <v>1</v>
      </c>
      <c r="M24" s="250" t="s">
        <v>172</v>
      </c>
      <c r="N24" s="250" t="s">
        <v>166</v>
      </c>
      <c r="O24" s="252" t="s">
        <v>167</v>
      </c>
      <c r="P24" s="254" t="s">
        <v>168</v>
      </c>
    </row>
    <row r="25" spans="1:16" ht="99.95" customHeight="1" thickBot="1" x14ac:dyDescent="0.3">
      <c r="A25" s="276"/>
      <c r="B25" s="265"/>
      <c r="C25" s="45" t="s">
        <v>135</v>
      </c>
      <c r="D25" s="20">
        <v>40</v>
      </c>
      <c r="E25" s="266"/>
      <c r="F25" s="268"/>
      <c r="G25" s="156">
        <v>22</v>
      </c>
      <c r="H25" s="156">
        <v>0</v>
      </c>
      <c r="I25" s="156">
        <v>0</v>
      </c>
      <c r="J25" s="156">
        <f t="shared" si="0"/>
        <v>22</v>
      </c>
      <c r="K25" s="13">
        <f t="shared" si="1"/>
        <v>0.55000000000000004</v>
      </c>
      <c r="L25" s="13">
        <f>+K25+87.5%</f>
        <v>1.425</v>
      </c>
      <c r="M25" s="251"/>
      <c r="N25" s="251"/>
      <c r="O25" s="253"/>
      <c r="P25" s="255"/>
    </row>
    <row r="26" spans="1:16" ht="189.75" customHeight="1" thickBot="1" x14ac:dyDescent="0.3">
      <c r="A26" s="171" t="s">
        <v>137</v>
      </c>
      <c r="B26" s="46" t="s">
        <v>138</v>
      </c>
      <c r="C26" s="45" t="s">
        <v>139</v>
      </c>
      <c r="D26" s="20">
        <v>51</v>
      </c>
      <c r="E26" s="21" t="s">
        <v>37</v>
      </c>
      <c r="F26" s="47" t="s">
        <v>140</v>
      </c>
      <c r="G26" s="156">
        <v>5</v>
      </c>
      <c r="H26" s="156">
        <v>5</v>
      </c>
      <c r="I26" s="156">
        <v>5</v>
      </c>
      <c r="J26" s="156">
        <f t="shared" si="0"/>
        <v>15</v>
      </c>
      <c r="K26" s="13">
        <f t="shared" si="1"/>
        <v>0.29411764705882354</v>
      </c>
      <c r="L26" s="13">
        <f>+K26+76.4705882352942%</f>
        <v>1.0588235294117656</v>
      </c>
      <c r="M26" s="53" t="s">
        <v>173</v>
      </c>
      <c r="N26" s="53" t="s">
        <v>174</v>
      </c>
      <c r="O26" s="54" t="s">
        <v>175</v>
      </c>
      <c r="P26" s="55"/>
    </row>
    <row r="27" spans="1:16" ht="99.95" customHeight="1" thickBot="1" x14ac:dyDescent="0.3">
      <c r="A27" s="269" t="s">
        <v>141</v>
      </c>
      <c r="B27" s="264" t="s">
        <v>142</v>
      </c>
      <c r="C27" s="45" t="s">
        <v>143</v>
      </c>
      <c r="D27" s="20">
        <v>3</v>
      </c>
      <c r="E27" s="272" t="s">
        <v>37</v>
      </c>
      <c r="F27" s="259" t="s">
        <v>144</v>
      </c>
      <c r="G27" s="156">
        <v>0</v>
      </c>
      <c r="H27" s="156">
        <v>0</v>
      </c>
      <c r="I27" s="156">
        <v>0</v>
      </c>
      <c r="J27" s="156">
        <f t="shared" si="0"/>
        <v>0</v>
      </c>
      <c r="K27" s="13">
        <f t="shared" si="1"/>
        <v>0</v>
      </c>
      <c r="L27" s="13">
        <f>+K27+66.6666666666666%</f>
        <v>0.66666666666666596</v>
      </c>
      <c r="M27" s="256" t="s">
        <v>176</v>
      </c>
      <c r="N27" s="259" t="s">
        <v>177</v>
      </c>
      <c r="O27" s="252" t="s">
        <v>178</v>
      </c>
      <c r="P27" s="263"/>
    </row>
    <row r="28" spans="1:16" ht="99.95" customHeight="1" thickBot="1" x14ac:dyDescent="0.3">
      <c r="A28" s="269"/>
      <c r="B28" s="271"/>
      <c r="C28" s="45" t="s">
        <v>145</v>
      </c>
      <c r="D28" s="20">
        <v>6</v>
      </c>
      <c r="E28" s="272"/>
      <c r="F28" s="260"/>
      <c r="G28" s="156">
        <v>0</v>
      </c>
      <c r="H28" s="156">
        <v>0</v>
      </c>
      <c r="I28" s="156">
        <v>0</v>
      </c>
      <c r="J28" s="156">
        <f t="shared" si="0"/>
        <v>0</v>
      </c>
      <c r="K28" s="13">
        <f t="shared" si="1"/>
        <v>0</v>
      </c>
      <c r="L28" s="13">
        <f>+K28+133.333333333333%</f>
        <v>1.3333333333333299</v>
      </c>
      <c r="M28" s="257"/>
      <c r="N28" s="260"/>
      <c r="O28" s="262"/>
      <c r="P28" s="263"/>
    </row>
    <row r="29" spans="1:16" ht="99.95" customHeight="1" thickBot="1" x14ac:dyDescent="0.3">
      <c r="A29" s="269"/>
      <c r="B29" s="271"/>
      <c r="C29" s="45" t="s">
        <v>146</v>
      </c>
      <c r="D29" s="20">
        <v>90</v>
      </c>
      <c r="E29" s="272"/>
      <c r="F29" s="260"/>
      <c r="G29" s="156">
        <v>0</v>
      </c>
      <c r="H29" s="156">
        <v>0</v>
      </c>
      <c r="I29" s="156">
        <v>0</v>
      </c>
      <c r="J29" s="156">
        <f t="shared" si="0"/>
        <v>0</v>
      </c>
      <c r="K29" s="13">
        <f t="shared" si="1"/>
        <v>0</v>
      </c>
      <c r="L29" s="13">
        <f>+K29+77.7777777777778%</f>
        <v>0.77777777777777801</v>
      </c>
      <c r="M29" s="257"/>
      <c r="N29" s="260"/>
      <c r="O29" s="262"/>
      <c r="P29" s="263"/>
    </row>
    <row r="30" spans="1:16" ht="99.95" customHeight="1" thickBot="1" x14ac:dyDescent="0.3">
      <c r="A30" s="269"/>
      <c r="B30" s="271"/>
      <c r="C30" s="45" t="s">
        <v>147</v>
      </c>
      <c r="D30" s="20">
        <v>2</v>
      </c>
      <c r="E30" s="272"/>
      <c r="F30" s="260"/>
      <c r="G30" s="156">
        <v>0</v>
      </c>
      <c r="H30" s="156">
        <v>0</v>
      </c>
      <c r="I30" s="156">
        <v>0</v>
      </c>
      <c r="J30" s="156">
        <f t="shared" si="0"/>
        <v>0</v>
      </c>
      <c r="K30" s="13">
        <f t="shared" si="1"/>
        <v>0</v>
      </c>
      <c r="L30" s="13">
        <f>+K30+50%</f>
        <v>0.5</v>
      </c>
      <c r="M30" s="257"/>
      <c r="N30" s="260"/>
      <c r="O30" s="262"/>
      <c r="P30" s="263"/>
    </row>
    <row r="31" spans="1:16" ht="99.95" customHeight="1" thickBot="1" x14ac:dyDescent="0.3">
      <c r="A31" s="269"/>
      <c r="B31" s="271"/>
      <c r="C31" s="45" t="s">
        <v>148</v>
      </c>
      <c r="D31" s="20">
        <v>4</v>
      </c>
      <c r="E31" s="272"/>
      <c r="F31" s="260"/>
      <c r="G31" s="156">
        <v>0</v>
      </c>
      <c r="H31" s="156">
        <v>0</v>
      </c>
      <c r="I31" s="156">
        <v>0</v>
      </c>
      <c r="J31" s="156">
        <f t="shared" si="0"/>
        <v>0</v>
      </c>
      <c r="K31" s="13">
        <f t="shared" si="1"/>
        <v>0</v>
      </c>
      <c r="L31" s="13">
        <f>+K31+75%</f>
        <v>0.75</v>
      </c>
      <c r="M31" s="257"/>
      <c r="N31" s="260"/>
      <c r="O31" s="262"/>
      <c r="P31" s="263"/>
    </row>
    <row r="32" spans="1:16" ht="99.95" customHeight="1" thickBot="1" x14ac:dyDescent="0.3">
      <c r="A32" s="270"/>
      <c r="B32" s="265"/>
      <c r="C32" s="45" t="s">
        <v>149</v>
      </c>
      <c r="D32" s="20">
        <v>60</v>
      </c>
      <c r="E32" s="273"/>
      <c r="F32" s="261"/>
      <c r="G32" s="156">
        <v>0</v>
      </c>
      <c r="H32" s="156">
        <v>0</v>
      </c>
      <c r="I32" s="156">
        <v>0</v>
      </c>
      <c r="J32" s="156">
        <f t="shared" si="0"/>
        <v>0</v>
      </c>
      <c r="K32" s="13">
        <f t="shared" si="1"/>
        <v>0</v>
      </c>
      <c r="L32" s="13">
        <f>+K32+33.3333333333333%</f>
        <v>0.33333333333333298</v>
      </c>
      <c r="M32" s="258"/>
      <c r="N32" s="261"/>
      <c r="O32" s="253"/>
      <c r="P32" s="255"/>
    </row>
    <row r="33" spans="1:16" ht="178.5" customHeight="1" thickBot="1" x14ac:dyDescent="0.3">
      <c r="A33" s="48" t="s">
        <v>150</v>
      </c>
      <c r="B33" s="46" t="s">
        <v>151</v>
      </c>
      <c r="C33" s="45" t="s">
        <v>152</v>
      </c>
      <c r="D33" s="20">
        <v>160</v>
      </c>
      <c r="E33" s="21" t="s">
        <v>37</v>
      </c>
      <c r="F33" s="47" t="s">
        <v>153</v>
      </c>
      <c r="G33" s="156">
        <v>18</v>
      </c>
      <c r="H33" s="156">
        <v>13</v>
      </c>
      <c r="I33" s="156">
        <v>7</v>
      </c>
      <c r="J33" s="156">
        <f t="shared" si="0"/>
        <v>38</v>
      </c>
      <c r="K33" s="13">
        <f t="shared" si="1"/>
        <v>0.23749999999999999</v>
      </c>
      <c r="L33" s="13">
        <f>+K33+89.375%</f>
        <v>1.1312500000000001</v>
      </c>
      <c r="M33" s="56" t="s">
        <v>179</v>
      </c>
      <c r="N33" s="56" t="s">
        <v>180</v>
      </c>
      <c r="O33" s="54" t="s">
        <v>181</v>
      </c>
      <c r="P33" s="57"/>
    </row>
    <row r="34" spans="1:16" ht="178.5" customHeight="1" thickBot="1" x14ac:dyDescent="0.3">
      <c r="A34" s="274" t="s">
        <v>154</v>
      </c>
      <c r="B34" s="46" t="s">
        <v>155</v>
      </c>
      <c r="C34" s="49" t="s">
        <v>156</v>
      </c>
      <c r="D34" s="20">
        <v>3040</v>
      </c>
      <c r="E34" s="21" t="s">
        <v>37</v>
      </c>
      <c r="F34" s="47" t="s">
        <v>157</v>
      </c>
      <c r="G34" s="156">
        <v>703</v>
      </c>
      <c r="H34" s="156">
        <v>554</v>
      </c>
      <c r="I34" s="156">
        <v>504</v>
      </c>
      <c r="J34" s="156">
        <f t="shared" si="0"/>
        <v>1761</v>
      </c>
      <c r="K34" s="13">
        <f t="shared" si="1"/>
        <v>0.57927631578947369</v>
      </c>
      <c r="L34" s="13">
        <f>+K34+41.0855263157895%</f>
        <v>0.9901315789473687</v>
      </c>
      <c r="M34" s="56" t="s">
        <v>182</v>
      </c>
      <c r="N34" s="53" t="s">
        <v>183</v>
      </c>
      <c r="O34" s="54" t="s">
        <v>184</v>
      </c>
      <c r="P34" s="55" t="s">
        <v>185</v>
      </c>
    </row>
    <row r="35" spans="1:16" ht="130.5" customHeight="1" thickBot="1" x14ac:dyDescent="0.3">
      <c r="A35" s="275"/>
      <c r="B35" s="46" t="s">
        <v>158</v>
      </c>
      <c r="C35" s="45" t="s">
        <v>159</v>
      </c>
      <c r="D35" s="20">
        <v>23</v>
      </c>
      <c r="E35" s="21" t="s">
        <v>37</v>
      </c>
      <c r="F35" s="47" t="s">
        <v>160</v>
      </c>
      <c r="G35" s="156">
        <v>2</v>
      </c>
      <c r="H35" s="156">
        <v>5</v>
      </c>
      <c r="I35" s="156">
        <v>0</v>
      </c>
      <c r="J35" s="156">
        <f t="shared" si="0"/>
        <v>7</v>
      </c>
      <c r="K35" s="13">
        <f>+IFERROR(J35/D35,"-")</f>
        <v>0.30434782608695654</v>
      </c>
      <c r="L35" s="13">
        <f>+K35+39.1304347826087%</f>
        <v>0.69565217391304357</v>
      </c>
      <c r="M35" s="56" t="s">
        <v>182</v>
      </c>
      <c r="N35" s="56" t="s">
        <v>186</v>
      </c>
      <c r="O35" s="54" t="s">
        <v>184</v>
      </c>
      <c r="P35" s="55" t="s">
        <v>187</v>
      </c>
    </row>
    <row r="36" spans="1:16" ht="174" customHeight="1" thickBot="1" x14ac:dyDescent="0.3">
      <c r="A36" s="19" t="s">
        <v>161</v>
      </c>
      <c r="B36" s="50" t="s">
        <v>162</v>
      </c>
      <c r="C36" s="51" t="s">
        <v>163</v>
      </c>
      <c r="D36" s="20">
        <v>6</v>
      </c>
      <c r="E36" s="21" t="s">
        <v>37</v>
      </c>
      <c r="F36" s="52" t="s">
        <v>164</v>
      </c>
      <c r="G36" s="156">
        <v>0</v>
      </c>
      <c r="H36" s="156">
        <v>0</v>
      </c>
      <c r="I36" s="156">
        <v>0</v>
      </c>
      <c r="J36" s="156">
        <f t="shared" ref="J36" si="2">+SUM(G36:I36)</f>
        <v>0</v>
      </c>
      <c r="K36" s="13">
        <f>+IFERROR(J36/D36,"-")</f>
        <v>0</v>
      </c>
      <c r="L36" s="13">
        <f>+K36+133.333333333333%</f>
        <v>1.3333333333333299</v>
      </c>
      <c r="M36" s="56" t="s">
        <v>182</v>
      </c>
      <c r="N36" s="58" t="s">
        <v>188</v>
      </c>
      <c r="O36" s="59" t="s">
        <v>189</v>
      </c>
      <c r="P36" s="58"/>
    </row>
    <row r="37" spans="1:16" x14ac:dyDescent="0.25">
      <c r="A37" s="14"/>
      <c r="B37" s="14"/>
      <c r="C37" s="14"/>
      <c r="D37" s="14"/>
      <c r="E37" s="14"/>
      <c r="F37" s="15"/>
      <c r="G37" s="14"/>
      <c r="H37" s="14"/>
      <c r="I37" s="14"/>
      <c r="J37" s="14"/>
      <c r="K37" s="14"/>
      <c r="L37" s="14"/>
      <c r="M37" s="15"/>
      <c r="N37" s="15"/>
      <c r="O37" s="15"/>
    </row>
    <row r="38" spans="1:16" x14ac:dyDescent="0.25">
      <c r="A38" s="14"/>
      <c r="B38" s="14"/>
      <c r="C38" s="14"/>
      <c r="D38" s="14"/>
      <c r="E38" s="14"/>
      <c r="F38" s="15"/>
      <c r="G38" s="14"/>
      <c r="H38" s="14"/>
      <c r="I38" s="14"/>
      <c r="J38" s="14"/>
      <c r="K38" s="14"/>
      <c r="L38" s="14"/>
      <c r="M38" s="15"/>
      <c r="N38" s="15"/>
      <c r="O38" s="15"/>
    </row>
    <row r="39" spans="1:16" x14ac:dyDescent="0.25">
      <c r="A39" s="14"/>
      <c r="B39" s="14"/>
      <c r="C39" s="14"/>
      <c r="D39" s="14"/>
      <c r="E39" s="14"/>
      <c r="F39" s="15"/>
      <c r="G39" s="14"/>
      <c r="H39" s="14"/>
      <c r="I39" s="14"/>
      <c r="J39" s="14"/>
      <c r="K39" s="14"/>
      <c r="L39" s="14"/>
      <c r="M39" s="15"/>
      <c r="N39" s="15"/>
      <c r="O39" s="15"/>
    </row>
    <row r="40" spans="1:16" x14ac:dyDescent="0.25">
      <c r="A40" s="15"/>
      <c r="B40" s="15"/>
      <c r="C40" s="15"/>
      <c r="D40" s="15"/>
      <c r="E40" s="15"/>
      <c r="F40" s="15"/>
      <c r="G40" s="15"/>
      <c r="H40" s="15"/>
      <c r="I40" s="15"/>
      <c r="J40" s="15"/>
      <c r="K40" s="15"/>
      <c r="L40" s="15"/>
      <c r="M40" s="15"/>
      <c r="N40" s="15"/>
      <c r="O40" s="15"/>
    </row>
    <row r="41" spans="1:16" x14ac:dyDescent="0.25">
      <c r="A41" s="15"/>
      <c r="B41" s="15"/>
      <c r="C41" s="15"/>
      <c r="D41" s="15"/>
      <c r="E41" s="15"/>
      <c r="F41" s="15"/>
      <c r="G41" s="15"/>
      <c r="H41" s="15"/>
      <c r="I41" s="15"/>
      <c r="J41" s="15"/>
      <c r="K41" s="15"/>
      <c r="L41" s="15"/>
      <c r="M41" s="15"/>
      <c r="N41" s="15"/>
      <c r="O41" s="15"/>
    </row>
    <row r="42" spans="1:16" x14ac:dyDescent="0.25">
      <c r="A42" s="15"/>
      <c r="B42" s="15"/>
      <c r="C42" s="15"/>
      <c r="D42" s="15"/>
      <c r="E42" s="15"/>
      <c r="F42" s="15"/>
      <c r="G42" s="15"/>
      <c r="H42" s="15"/>
      <c r="I42" s="15"/>
      <c r="J42" s="15"/>
      <c r="K42" s="15"/>
      <c r="L42" s="15"/>
      <c r="M42" s="15"/>
      <c r="N42" s="15"/>
      <c r="O42" s="15"/>
    </row>
    <row r="43" spans="1:16" x14ac:dyDescent="0.25">
      <c r="A43" s="15"/>
      <c r="B43" s="15"/>
      <c r="C43" s="15"/>
      <c r="D43" s="15"/>
      <c r="E43" s="15"/>
      <c r="F43" s="15"/>
      <c r="G43" s="15"/>
      <c r="H43" s="15"/>
      <c r="I43" s="15"/>
      <c r="J43" s="15"/>
      <c r="K43" s="15"/>
      <c r="L43" s="15"/>
      <c r="M43" s="15"/>
      <c r="N43" s="15"/>
      <c r="O43" s="15"/>
    </row>
    <row r="44" spans="1:16" x14ac:dyDescent="0.25">
      <c r="A44" s="15"/>
      <c r="B44" s="15"/>
      <c r="C44" s="15"/>
      <c r="D44" s="15"/>
      <c r="E44" s="15"/>
      <c r="F44" s="15"/>
      <c r="G44" s="15"/>
      <c r="H44" s="15"/>
      <c r="I44" s="15"/>
      <c r="J44" s="15"/>
      <c r="K44" s="15"/>
      <c r="L44" s="15"/>
      <c r="M44" s="15"/>
      <c r="N44" s="15"/>
      <c r="O44" s="15"/>
    </row>
    <row r="45" spans="1:16" x14ac:dyDescent="0.25">
      <c r="A45" s="15"/>
      <c r="B45" s="15"/>
      <c r="C45" s="15"/>
      <c r="D45" s="15"/>
      <c r="E45" s="15"/>
      <c r="F45" s="15"/>
      <c r="G45" s="15"/>
      <c r="H45" s="15"/>
      <c r="I45" s="15"/>
      <c r="J45" s="15"/>
      <c r="K45" s="15"/>
      <c r="L45" s="15"/>
      <c r="M45" s="15"/>
      <c r="N45" s="15"/>
      <c r="O45" s="15"/>
    </row>
    <row r="46" spans="1:16" ht="15" customHeight="1" x14ac:dyDescent="0.25">
      <c r="A46" s="277"/>
      <c r="B46" s="277"/>
      <c r="C46" s="277"/>
      <c r="D46" s="277"/>
      <c r="E46" s="277"/>
      <c r="F46" s="277"/>
      <c r="G46" s="277"/>
      <c r="H46" s="277"/>
      <c r="I46" s="277"/>
      <c r="J46" s="277"/>
      <c r="K46" s="16"/>
      <c r="L46" s="16"/>
    </row>
    <row r="47" spans="1:16" x14ac:dyDescent="0.25">
      <c r="A47" s="277"/>
      <c r="B47" s="277"/>
      <c r="C47" s="277"/>
      <c r="D47" s="277"/>
      <c r="E47" s="277"/>
      <c r="F47" s="277"/>
      <c r="G47" s="277"/>
      <c r="H47" s="277"/>
      <c r="I47" s="277"/>
      <c r="J47" s="277"/>
      <c r="K47" s="16"/>
      <c r="L47" s="16"/>
    </row>
  </sheetData>
  <mergeCells count="61">
    <mergeCell ref="O14:O15"/>
    <mergeCell ref="P14:P15"/>
    <mergeCell ref="A14:A15"/>
    <mergeCell ref="B14:E14"/>
    <mergeCell ref="F14:F15"/>
    <mergeCell ref="G14:L14"/>
    <mergeCell ref="M14:M15"/>
    <mergeCell ref="N14:N15"/>
    <mergeCell ref="A12:P13"/>
    <mergeCell ref="A6:P6"/>
    <mergeCell ref="A7:P7"/>
    <mergeCell ref="A8:P8"/>
    <mergeCell ref="A9:P9"/>
    <mergeCell ref="A10:P11"/>
    <mergeCell ref="A46:J47"/>
    <mergeCell ref="B16:B17"/>
    <mergeCell ref="E16:E17"/>
    <mergeCell ref="F16:F17"/>
    <mergeCell ref="B18:B19"/>
    <mergeCell ref="E18:E19"/>
    <mergeCell ref="F18:F19"/>
    <mergeCell ref="F27:F32"/>
    <mergeCell ref="B20:B21"/>
    <mergeCell ref="E20:E21"/>
    <mergeCell ref="F20:F21"/>
    <mergeCell ref="B22:B23"/>
    <mergeCell ref="E22:E23"/>
    <mergeCell ref="F22:F23"/>
    <mergeCell ref="A34:A35"/>
    <mergeCell ref="A16:A21"/>
    <mergeCell ref="M16:M17"/>
    <mergeCell ref="N16:N17"/>
    <mergeCell ref="O16:O17"/>
    <mergeCell ref="P16:P17"/>
    <mergeCell ref="M18:M19"/>
    <mergeCell ref="N18:N19"/>
    <mergeCell ref="O18:O19"/>
    <mergeCell ref="P18:P19"/>
    <mergeCell ref="B24:B25"/>
    <mergeCell ref="E24:E25"/>
    <mergeCell ref="F24:F25"/>
    <mergeCell ref="A27:A32"/>
    <mergeCell ref="B27:B32"/>
    <mergeCell ref="E27:E32"/>
    <mergeCell ref="A22:A25"/>
    <mergeCell ref="N20:N21"/>
    <mergeCell ref="O20:O21"/>
    <mergeCell ref="P20:P21"/>
    <mergeCell ref="M22:M23"/>
    <mergeCell ref="N22:N23"/>
    <mergeCell ref="O22:O23"/>
    <mergeCell ref="P22:P23"/>
    <mergeCell ref="M20:M21"/>
    <mergeCell ref="N24:N25"/>
    <mergeCell ref="O24:O25"/>
    <mergeCell ref="P24:P25"/>
    <mergeCell ref="M27:M32"/>
    <mergeCell ref="N27:N32"/>
    <mergeCell ref="O27:O32"/>
    <mergeCell ref="P27:P32"/>
    <mergeCell ref="M24:M25"/>
  </mergeCells>
  <printOptions horizontalCentered="1" verticalCentered="1"/>
  <pageMargins left="3.937007874015748E-2" right="3.937007874015748E-2" top="0.74803149606299213" bottom="0.74803149606299213" header="0.31496062992125984" footer="0.31496062992125984"/>
  <pageSetup scale="35" fitToHeight="0" orientation="landscape" r:id="rId1"/>
  <rowBreaks count="3" manualBreakCount="3">
    <brk id="21" max="15" man="1"/>
    <brk id="26" max="15" man="1"/>
    <brk id="33"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P31"/>
  <sheetViews>
    <sheetView showGridLines="0" zoomScale="60" zoomScaleNormal="60" zoomScaleSheetLayoutView="20" workbookViewId="0"/>
  </sheetViews>
  <sheetFormatPr baseColWidth="10" defaultColWidth="11.42578125" defaultRowHeight="15" x14ac:dyDescent="0.25"/>
  <cols>
    <col min="1" max="1" width="36.85546875" style="10" customWidth="1"/>
    <col min="2" max="2" width="25.7109375" style="10" customWidth="1"/>
    <col min="3" max="5" width="20.7109375" style="10" customWidth="1"/>
    <col min="6" max="6" width="39.28515625" style="10" customWidth="1"/>
    <col min="7" max="8" width="15.7109375" style="10" customWidth="1"/>
    <col min="9" max="9" width="17.140625" style="10" customWidth="1"/>
    <col min="10" max="11" width="15.7109375" style="10" customWidth="1"/>
    <col min="12" max="12" width="16.28515625" style="10" customWidth="1"/>
    <col min="13" max="13" width="22.28515625" style="10" customWidth="1"/>
    <col min="14" max="14" width="22.42578125" style="10" customWidth="1"/>
    <col min="15" max="15" width="30.85546875" style="10" customWidth="1"/>
    <col min="16" max="16" width="31.28515625" style="10" customWidth="1"/>
    <col min="17" max="16384" width="11.42578125" style="10"/>
  </cols>
  <sheetData>
    <row r="1" spans="1:16" ht="99.95" customHeight="1" x14ac:dyDescent="0.25"/>
    <row r="2" spans="1:16" ht="44.1" customHeight="1" x14ac:dyDescent="0.25">
      <c r="A2" s="9"/>
      <c r="B2" s="9"/>
      <c r="C2" s="9"/>
      <c r="D2" s="9"/>
      <c r="E2" s="9"/>
      <c r="F2" s="9"/>
      <c r="G2" s="9"/>
      <c r="H2" s="9"/>
      <c r="I2" s="9"/>
      <c r="J2" s="9"/>
      <c r="K2" s="9"/>
      <c r="L2" s="9"/>
      <c r="M2" s="9"/>
      <c r="N2" s="9"/>
      <c r="O2" s="9"/>
      <c r="P2" s="9"/>
    </row>
    <row r="3" spans="1:16" ht="44.1" customHeight="1" x14ac:dyDescent="0.25">
      <c r="A3" s="9"/>
      <c r="B3" s="9"/>
      <c r="C3" s="9"/>
      <c r="D3" s="9"/>
      <c r="E3" s="9"/>
      <c r="F3" s="9"/>
      <c r="G3" s="9"/>
      <c r="H3" s="9"/>
      <c r="I3" s="9"/>
      <c r="J3" s="9"/>
      <c r="K3" s="9"/>
      <c r="L3" s="9"/>
      <c r="M3" s="9"/>
      <c r="N3" s="9"/>
      <c r="O3" s="9"/>
      <c r="P3" s="9"/>
    </row>
    <row r="4" spans="1:16" ht="44.1" customHeight="1" x14ac:dyDescent="0.25">
      <c r="A4" s="9"/>
      <c r="B4" s="9"/>
      <c r="C4" s="9"/>
      <c r="D4" s="9"/>
      <c r="E4" s="9"/>
      <c r="F4" s="9"/>
      <c r="G4" s="9"/>
      <c r="H4" s="9"/>
      <c r="I4" s="9"/>
      <c r="J4" s="9"/>
      <c r="K4" s="9"/>
      <c r="L4" s="9"/>
      <c r="M4" s="9"/>
      <c r="N4" s="9"/>
      <c r="O4" s="9"/>
      <c r="P4" s="9"/>
    </row>
    <row r="5" spans="1:16" ht="44.1" customHeight="1" thickBot="1" x14ac:dyDescent="0.3">
      <c r="A5" s="9"/>
      <c r="B5" s="9"/>
      <c r="C5" s="9"/>
      <c r="D5" s="9"/>
      <c r="E5" s="9"/>
      <c r="F5" s="9"/>
      <c r="G5" s="9"/>
      <c r="H5" s="9"/>
      <c r="I5" s="9"/>
      <c r="J5" s="9"/>
      <c r="K5" s="9"/>
      <c r="L5" s="9"/>
      <c r="M5" s="9"/>
      <c r="N5" s="9"/>
      <c r="O5" s="9"/>
      <c r="P5" s="9"/>
    </row>
    <row r="6" spans="1:16" s="11" customFormat="1" ht="44.1" customHeight="1" thickBot="1" x14ac:dyDescent="0.3">
      <c r="A6" s="237" t="s">
        <v>18</v>
      </c>
      <c r="B6" s="238"/>
      <c r="C6" s="238"/>
      <c r="D6" s="238"/>
      <c r="E6" s="238"/>
      <c r="F6" s="238"/>
      <c r="G6" s="238"/>
      <c r="H6" s="238"/>
      <c r="I6" s="238"/>
      <c r="J6" s="238"/>
      <c r="K6" s="238"/>
      <c r="L6" s="238"/>
      <c r="M6" s="238"/>
      <c r="N6" s="238"/>
      <c r="O6" s="238"/>
      <c r="P6" s="239"/>
    </row>
    <row r="7" spans="1:16" s="11" customFormat="1" ht="99.95" customHeight="1" thickBot="1" x14ac:dyDescent="0.3">
      <c r="A7" s="234" t="s">
        <v>85</v>
      </c>
      <c r="B7" s="235"/>
      <c r="C7" s="235"/>
      <c r="D7" s="235"/>
      <c r="E7" s="235"/>
      <c r="F7" s="235"/>
      <c r="G7" s="235"/>
      <c r="H7" s="235"/>
      <c r="I7" s="235"/>
      <c r="J7" s="235"/>
      <c r="K7" s="235"/>
      <c r="L7" s="235"/>
      <c r="M7" s="235"/>
      <c r="N7" s="235"/>
      <c r="O7" s="235"/>
      <c r="P7" s="236"/>
    </row>
    <row r="8" spans="1:16" ht="27" thickBot="1" x14ac:dyDescent="0.3">
      <c r="A8" s="241" t="str">
        <f>+IF(Presentación!B1="","-","Informe de Ejecución del "&amp;Presentación!B1&amp;" del POA 2021 del INESPRE")</f>
        <v>Informe de Ejecución del Cuarto Trimestre del POA 2021 del INESPRE</v>
      </c>
      <c r="B8" s="241"/>
      <c r="C8" s="241"/>
      <c r="D8" s="241"/>
      <c r="E8" s="241"/>
      <c r="F8" s="241"/>
      <c r="G8" s="241"/>
      <c r="H8" s="241"/>
      <c r="I8" s="241"/>
      <c r="J8" s="241"/>
      <c r="K8" s="241"/>
      <c r="L8" s="241"/>
      <c r="M8" s="241"/>
      <c r="N8" s="241"/>
      <c r="O8" s="241"/>
      <c r="P8" s="242"/>
    </row>
    <row r="9" spans="1:16" s="12" customFormat="1" ht="23.25" customHeight="1" x14ac:dyDescent="0.25">
      <c r="A9" s="243" t="s">
        <v>89</v>
      </c>
      <c r="B9" s="244"/>
      <c r="C9" s="244"/>
      <c r="D9" s="244"/>
      <c r="E9" s="244"/>
      <c r="F9" s="244"/>
      <c r="G9" s="244"/>
      <c r="H9" s="244"/>
      <c r="I9" s="244"/>
      <c r="J9" s="244"/>
      <c r="K9" s="244"/>
      <c r="L9" s="244"/>
      <c r="M9" s="244"/>
      <c r="N9" s="244"/>
      <c r="O9" s="244"/>
      <c r="P9" s="245"/>
    </row>
    <row r="10" spans="1:16" s="12" customFormat="1" ht="20.100000000000001" customHeight="1" x14ac:dyDescent="0.25">
      <c r="A10" s="246" t="s">
        <v>19</v>
      </c>
      <c r="B10" s="230"/>
      <c r="C10" s="230"/>
      <c r="D10" s="230"/>
      <c r="E10" s="230"/>
      <c r="F10" s="230"/>
      <c r="G10" s="230"/>
      <c r="H10" s="230"/>
      <c r="I10" s="230"/>
      <c r="J10" s="230"/>
      <c r="K10" s="230"/>
      <c r="L10" s="230"/>
      <c r="M10" s="230"/>
      <c r="N10" s="230"/>
      <c r="O10" s="230"/>
      <c r="P10" s="231"/>
    </row>
    <row r="11" spans="1:16" s="12" customFormat="1" ht="20.100000000000001" customHeight="1" x14ac:dyDescent="0.25">
      <c r="A11" s="247"/>
      <c r="B11" s="248"/>
      <c r="C11" s="248"/>
      <c r="D11" s="248"/>
      <c r="E11" s="248"/>
      <c r="F11" s="248"/>
      <c r="G11" s="248"/>
      <c r="H11" s="248"/>
      <c r="I11" s="248"/>
      <c r="J11" s="248"/>
      <c r="K11" s="248"/>
      <c r="L11" s="248"/>
      <c r="M11" s="248"/>
      <c r="N11" s="248"/>
      <c r="O11" s="248"/>
      <c r="P11" s="249"/>
    </row>
    <row r="12" spans="1:16" s="12" customFormat="1" ht="14.45" customHeight="1" x14ac:dyDescent="0.25">
      <c r="A12" s="230" t="s">
        <v>88</v>
      </c>
      <c r="B12" s="230"/>
      <c r="C12" s="230"/>
      <c r="D12" s="230"/>
      <c r="E12" s="230"/>
      <c r="F12" s="230"/>
      <c r="G12" s="230"/>
      <c r="H12" s="230"/>
      <c r="I12" s="230"/>
      <c r="J12" s="230"/>
      <c r="K12" s="230"/>
      <c r="L12" s="230"/>
      <c r="M12" s="230"/>
      <c r="N12" s="230"/>
      <c r="O12" s="230"/>
      <c r="P12" s="231"/>
    </row>
    <row r="13" spans="1:16" s="12" customFormat="1" ht="15" customHeight="1" thickBot="1" x14ac:dyDescent="0.3">
      <c r="A13" s="232"/>
      <c r="B13" s="232"/>
      <c r="C13" s="232"/>
      <c r="D13" s="232"/>
      <c r="E13" s="232"/>
      <c r="F13" s="232"/>
      <c r="G13" s="232"/>
      <c r="H13" s="232"/>
      <c r="I13" s="232"/>
      <c r="J13" s="232"/>
      <c r="K13" s="232"/>
      <c r="L13" s="232"/>
      <c r="M13" s="232"/>
      <c r="N13" s="232"/>
      <c r="O13" s="232"/>
      <c r="P13" s="233"/>
    </row>
    <row r="14" spans="1:16" ht="47.25" customHeight="1" thickBot="1" x14ac:dyDescent="0.3">
      <c r="A14" s="226" t="s">
        <v>20</v>
      </c>
      <c r="B14" s="226" t="s">
        <v>21</v>
      </c>
      <c r="C14" s="226"/>
      <c r="D14" s="226"/>
      <c r="E14" s="226"/>
      <c r="F14" s="226" t="s">
        <v>22</v>
      </c>
      <c r="G14" s="227" t="str">
        <f>+IF(Presentación!B1="","-","Ejecución del "&amp;Presentación!B1)</f>
        <v>Ejecución del Cuarto Trimestre</v>
      </c>
      <c r="H14" s="228"/>
      <c r="I14" s="228"/>
      <c r="J14" s="228"/>
      <c r="K14" s="228"/>
      <c r="L14" s="229"/>
      <c r="M14" s="226" t="s">
        <v>23</v>
      </c>
      <c r="N14" s="226" t="s">
        <v>24</v>
      </c>
      <c r="O14" s="226" t="s">
        <v>25</v>
      </c>
      <c r="P14" s="226" t="s">
        <v>26</v>
      </c>
    </row>
    <row r="15" spans="1:16" s="12" customFormat="1" ht="63" customHeight="1" thickBot="1" x14ac:dyDescent="0.3">
      <c r="A15" s="226"/>
      <c r="B15" s="17" t="s">
        <v>27</v>
      </c>
      <c r="C15" s="17" t="s">
        <v>28</v>
      </c>
      <c r="D15" s="17" t="s">
        <v>29</v>
      </c>
      <c r="E15" s="17" t="s">
        <v>30</v>
      </c>
      <c r="F15" s="226"/>
      <c r="G15" s="18" t="str">
        <f>+IF(Presentación!B1="","-",IF(Presentación!B1="Primer Trimestre","Enero",IF(Presentación!B1="Segundo Trimestre","Abril",IF(Presentación!B1="Tercer Trimestre","Julio",IF(Presentación!B1="Cuarto Trimestre","Octubre")))))</f>
        <v>Octubre</v>
      </c>
      <c r="H15" s="18" t="str">
        <f>+IF(Presentación!B1="","-",IF(Presentación!B1="Primer Trimestre","Febrero",IF(Presentación!B1="Segundo Trimestre","Mayo",IF(Presentación!B1="Tercer Trimestre","Agosto",IF(Presentación!B1="Cuarto Trimestre","Noviembre")))))</f>
        <v>Noviembre</v>
      </c>
      <c r="I15" s="18" t="str">
        <f>+IF(Presentación!B1="","-",IF(Presentación!B1="Primer Trimestre","Marzo",IF(Presentación!B1="Segundo Trimestre","Junio",IF(Presentación!B1="Tercer Trimestre","Septiembre",IF(Presentación!B1="Cuarto Trimestre","Diciembre")))))</f>
        <v>Diciembre</v>
      </c>
      <c r="J15" s="18" t="s">
        <v>31</v>
      </c>
      <c r="K15" s="18" t="s">
        <v>32</v>
      </c>
      <c r="L15" s="18" t="s">
        <v>33</v>
      </c>
      <c r="M15" s="226"/>
      <c r="N15" s="226"/>
      <c r="O15" s="226"/>
      <c r="P15" s="226"/>
    </row>
    <row r="16" spans="1:16" ht="141" customHeight="1" thickBot="1" x14ac:dyDescent="0.3">
      <c r="A16" s="283" t="s">
        <v>190</v>
      </c>
      <c r="B16" s="26" t="s">
        <v>191</v>
      </c>
      <c r="C16" s="26" t="s">
        <v>192</v>
      </c>
      <c r="D16" s="20">
        <v>871</v>
      </c>
      <c r="E16" s="21" t="s">
        <v>60</v>
      </c>
      <c r="F16" s="60" t="s">
        <v>193</v>
      </c>
      <c r="G16" s="155">
        <v>224</v>
      </c>
      <c r="H16" s="155">
        <v>242</v>
      </c>
      <c r="I16" s="156">
        <v>228</v>
      </c>
      <c r="J16" s="156">
        <f>+SUM(G16:I16)</f>
        <v>694</v>
      </c>
      <c r="K16" s="13">
        <f>+IFERROR(J16/D16,"-")</f>
        <v>0.79678530424799077</v>
      </c>
      <c r="L16" s="13">
        <f>+K16+89.7818599311136%</f>
        <v>1.6946039035591269</v>
      </c>
      <c r="M16" s="26" t="s">
        <v>204</v>
      </c>
      <c r="N16" s="283" t="s">
        <v>205</v>
      </c>
      <c r="O16" s="60" t="s">
        <v>206</v>
      </c>
      <c r="P16" s="19"/>
    </row>
    <row r="17" spans="1:16" ht="204.75" customHeight="1" thickBot="1" x14ac:dyDescent="0.3">
      <c r="A17" s="283"/>
      <c r="B17" s="26" t="s">
        <v>194</v>
      </c>
      <c r="C17" s="26" t="s">
        <v>195</v>
      </c>
      <c r="D17" s="22">
        <v>2760</v>
      </c>
      <c r="E17" s="23" t="s">
        <v>37</v>
      </c>
      <c r="F17" s="60" t="s">
        <v>196</v>
      </c>
      <c r="G17" s="155">
        <v>532</v>
      </c>
      <c r="H17" s="155">
        <v>510</v>
      </c>
      <c r="I17" s="156">
        <v>335</v>
      </c>
      <c r="J17" s="156">
        <f t="shared" ref="J17:J18" si="0">+SUM(G17:I17)</f>
        <v>1377</v>
      </c>
      <c r="K17" s="13">
        <f t="shared" ref="K17:K19" si="1">+IFERROR(J17/D17,"-")</f>
        <v>0.49891304347826088</v>
      </c>
      <c r="L17" s="13">
        <f>+K17+165.289855072464%</f>
        <v>2.151811594202901</v>
      </c>
      <c r="M17" s="26" t="s">
        <v>204</v>
      </c>
      <c r="N17" s="283"/>
      <c r="O17" s="60" t="s">
        <v>207</v>
      </c>
      <c r="P17" s="19"/>
    </row>
    <row r="18" spans="1:16" ht="232.5" customHeight="1" thickBot="1" x14ac:dyDescent="0.3">
      <c r="A18" s="283"/>
      <c r="B18" s="26" t="s">
        <v>197</v>
      </c>
      <c r="C18" s="26" t="s">
        <v>198</v>
      </c>
      <c r="D18" s="24">
        <v>4</v>
      </c>
      <c r="E18" s="23" t="s">
        <v>199</v>
      </c>
      <c r="F18" s="60" t="s">
        <v>200</v>
      </c>
      <c r="G18" s="155">
        <v>0</v>
      </c>
      <c r="H18" s="155">
        <v>0</v>
      </c>
      <c r="I18" s="156">
        <v>1</v>
      </c>
      <c r="J18" s="156">
        <f t="shared" si="0"/>
        <v>1</v>
      </c>
      <c r="K18" s="13">
        <f t="shared" si="1"/>
        <v>0.25</v>
      </c>
      <c r="L18" s="13">
        <f>+K18+25%</f>
        <v>0.5</v>
      </c>
      <c r="M18" s="26" t="s">
        <v>204</v>
      </c>
      <c r="N18" s="283"/>
      <c r="O18" s="60" t="s">
        <v>899</v>
      </c>
      <c r="P18" s="19"/>
    </row>
    <row r="19" spans="1:16" ht="156" customHeight="1" thickBot="1" x14ac:dyDescent="0.3">
      <c r="A19" s="283"/>
      <c r="B19" s="26" t="s">
        <v>201</v>
      </c>
      <c r="C19" s="26" t="s">
        <v>202</v>
      </c>
      <c r="D19" s="25">
        <v>2</v>
      </c>
      <c r="E19" s="23" t="s">
        <v>199</v>
      </c>
      <c r="F19" s="60" t="s">
        <v>203</v>
      </c>
      <c r="G19" s="155">
        <v>0</v>
      </c>
      <c r="H19" s="155">
        <v>0</v>
      </c>
      <c r="I19" s="156">
        <v>0</v>
      </c>
      <c r="J19" s="156">
        <f>+IF(AND(G19&lt;&gt;"",H19="",I19=""),G19,IF(AND(G19&lt;&gt;"",H19&lt;&gt;"",I19=""),H19,IF(AND(G19&lt;&gt;"",H19&lt;&gt;"",I19&lt;&gt;""),I19,"N/D")))</f>
        <v>0</v>
      </c>
      <c r="K19" s="13">
        <f t="shared" si="1"/>
        <v>0</v>
      </c>
      <c r="L19" s="13">
        <f>IFERROR(+K19+0%,0)</f>
        <v>0</v>
      </c>
      <c r="M19" s="26" t="s">
        <v>204</v>
      </c>
      <c r="N19" s="283"/>
      <c r="O19" s="60" t="s">
        <v>208</v>
      </c>
      <c r="P19" s="19"/>
    </row>
    <row r="20" spans="1:16" x14ac:dyDescent="0.25">
      <c r="A20" s="14"/>
      <c r="B20" s="14"/>
      <c r="C20" s="14"/>
      <c r="D20" s="14"/>
      <c r="E20" s="14"/>
      <c r="F20" s="15"/>
      <c r="G20" s="14"/>
      <c r="H20" s="14"/>
      <c r="I20" s="14"/>
      <c r="J20" s="14"/>
      <c r="K20" s="14"/>
      <c r="L20" s="14"/>
      <c r="M20" s="15"/>
      <c r="N20" s="15"/>
      <c r="O20" s="15"/>
    </row>
    <row r="21" spans="1:16" x14ac:dyDescent="0.25">
      <c r="A21" s="14"/>
      <c r="B21" s="14"/>
      <c r="C21" s="14"/>
      <c r="D21" s="14"/>
      <c r="E21" s="14"/>
      <c r="F21" s="15"/>
      <c r="G21" s="14"/>
      <c r="H21" s="14"/>
      <c r="I21" s="14"/>
      <c r="J21" s="14"/>
      <c r="K21" s="14"/>
      <c r="L21" s="14"/>
      <c r="M21" s="15"/>
      <c r="N21" s="15"/>
      <c r="O21" s="15"/>
    </row>
    <row r="22" spans="1:16" x14ac:dyDescent="0.25">
      <c r="A22" s="14"/>
      <c r="B22" s="14"/>
      <c r="C22" s="14"/>
      <c r="D22" s="14"/>
      <c r="E22" s="14"/>
      <c r="F22" s="15"/>
      <c r="G22" s="14"/>
      <c r="H22" s="14"/>
      <c r="I22" s="14"/>
      <c r="J22" s="14"/>
      <c r="K22" s="14"/>
      <c r="L22" s="14"/>
      <c r="M22" s="15"/>
      <c r="N22" s="15"/>
      <c r="O22" s="15"/>
    </row>
    <row r="23" spans="1:16" x14ac:dyDescent="0.25">
      <c r="A23" s="14"/>
      <c r="B23" s="14"/>
      <c r="C23" s="14"/>
      <c r="D23" s="14"/>
      <c r="E23" s="14"/>
      <c r="F23" s="15"/>
      <c r="G23" s="14"/>
      <c r="H23" s="14"/>
      <c r="I23" s="14"/>
      <c r="J23" s="14"/>
      <c r="K23" s="14"/>
      <c r="L23" s="14"/>
      <c r="M23" s="15"/>
      <c r="N23" s="15"/>
      <c r="O23" s="15"/>
    </row>
    <row r="24" spans="1:16" x14ac:dyDescent="0.25">
      <c r="A24" s="15"/>
      <c r="B24" s="15"/>
      <c r="C24" s="15"/>
      <c r="D24" s="15"/>
      <c r="E24" s="15"/>
      <c r="F24" s="15"/>
      <c r="G24" s="15"/>
      <c r="H24" s="15"/>
      <c r="I24" s="15"/>
      <c r="J24" s="15"/>
      <c r="K24" s="15"/>
      <c r="L24" s="15"/>
      <c r="M24" s="15"/>
      <c r="N24" s="15"/>
      <c r="O24" s="15"/>
    </row>
    <row r="25" spans="1:16" x14ac:dyDescent="0.25">
      <c r="A25" s="15"/>
      <c r="B25" s="15"/>
      <c r="C25" s="15"/>
      <c r="D25" s="15"/>
      <c r="E25" s="15"/>
      <c r="F25" s="15"/>
      <c r="G25" s="15"/>
      <c r="H25" s="15"/>
      <c r="I25" s="15"/>
      <c r="J25" s="15"/>
      <c r="K25" s="15"/>
      <c r="L25" s="15"/>
      <c r="M25" s="15"/>
      <c r="N25" s="15"/>
      <c r="O25" s="15"/>
    </row>
    <row r="26" spans="1:16" x14ac:dyDescent="0.25">
      <c r="A26" s="15"/>
      <c r="B26" s="15"/>
      <c r="C26" s="15"/>
      <c r="D26" s="15"/>
      <c r="E26" s="15"/>
      <c r="F26" s="15"/>
      <c r="G26" s="15"/>
      <c r="H26" s="15"/>
      <c r="I26" s="15"/>
      <c r="J26" s="15"/>
      <c r="K26" s="15"/>
      <c r="L26" s="15"/>
      <c r="M26" s="15"/>
      <c r="N26" s="15"/>
      <c r="O26" s="15"/>
    </row>
    <row r="27" spans="1:16" x14ac:dyDescent="0.25">
      <c r="A27" s="15"/>
      <c r="B27" s="15"/>
      <c r="C27" s="15"/>
      <c r="D27" s="15"/>
      <c r="E27" s="15"/>
      <c r="F27" s="15"/>
      <c r="G27" s="15"/>
      <c r="H27" s="15"/>
      <c r="I27" s="15"/>
      <c r="J27" s="15"/>
      <c r="K27" s="15"/>
      <c r="L27" s="15"/>
      <c r="M27" s="15"/>
      <c r="N27" s="15"/>
      <c r="O27" s="15"/>
    </row>
    <row r="28" spans="1:16" x14ac:dyDescent="0.25">
      <c r="A28" s="15"/>
      <c r="B28" s="15"/>
      <c r="C28" s="15"/>
      <c r="D28" s="15"/>
      <c r="E28" s="15"/>
      <c r="F28" s="15"/>
      <c r="G28" s="15"/>
      <c r="H28" s="15"/>
      <c r="I28" s="15"/>
      <c r="J28" s="15"/>
      <c r="K28" s="15"/>
      <c r="L28" s="15"/>
      <c r="M28" s="15"/>
      <c r="N28" s="15"/>
      <c r="O28" s="15"/>
    </row>
    <row r="29" spans="1:16" x14ac:dyDescent="0.25">
      <c r="A29" s="15"/>
      <c r="B29" s="15"/>
      <c r="C29" s="15"/>
      <c r="D29" s="15"/>
      <c r="E29" s="15"/>
      <c r="F29" s="15"/>
      <c r="G29" s="15"/>
      <c r="H29" s="15"/>
      <c r="I29" s="15"/>
      <c r="J29" s="15"/>
      <c r="K29" s="15"/>
      <c r="L29" s="15"/>
      <c r="M29" s="15"/>
      <c r="N29" s="15"/>
      <c r="O29" s="15"/>
    </row>
    <row r="30" spans="1:16" ht="15" customHeight="1" x14ac:dyDescent="0.25">
      <c r="A30" s="277"/>
      <c r="B30" s="277"/>
      <c r="C30" s="277"/>
      <c r="D30" s="277"/>
      <c r="E30" s="277"/>
      <c r="F30" s="277"/>
      <c r="G30" s="277"/>
      <c r="H30" s="277"/>
      <c r="I30" s="277"/>
      <c r="J30" s="277"/>
      <c r="K30" s="16"/>
      <c r="L30" s="16"/>
    </row>
    <row r="31" spans="1:16" x14ac:dyDescent="0.25">
      <c r="A31" s="277"/>
      <c r="B31" s="277"/>
      <c r="C31" s="277"/>
      <c r="D31" s="277"/>
      <c r="E31" s="277"/>
      <c r="F31" s="277"/>
      <c r="G31" s="277"/>
      <c r="H31" s="277"/>
      <c r="I31" s="277"/>
      <c r="J31" s="277"/>
      <c r="K31" s="16"/>
      <c r="L31" s="16"/>
    </row>
  </sheetData>
  <mergeCells count="17">
    <mergeCell ref="A12:P13"/>
    <mergeCell ref="A6:P6"/>
    <mergeCell ref="A7:P7"/>
    <mergeCell ref="A8:P8"/>
    <mergeCell ref="A9:P9"/>
    <mergeCell ref="A10:P11"/>
    <mergeCell ref="O14:O15"/>
    <mergeCell ref="P14:P15"/>
    <mergeCell ref="A30:J31"/>
    <mergeCell ref="A16:A19"/>
    <mergeCell ref="N16:N19"/>
    <mergeCell ref="A14:A15"/>
    <mergeCell ref="B14:E14"/>
    <mergeCell ref="F14:F15"/>
    <mergeCell ref="G14:L14"/>
    <mergeCell ref="M14:M15"/>
    <mergeCell ref="N14:N15"/>
  </mergeCells>
  <printOptions horizontalCentered="1" verticalCentered="1"/>
  <pageMargins left="3.937007874015748E-2" right="3.937007874015748E-2" top="0.74803149606299213" bottom="0.74803149606299213" header="0.31496062992125984" footer="0.31496062992125984"/>
  <pageSetup scale="3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P34"/>
  <sheetViews>
    <sheetView showGridLines="0" zoomScale="60" zoomScaleNormal="60" zoomScaleSheetLayoutView="20" workbookViewId="0"/>
  </sheetViews>
  <sheetFormatPr baseColWidth="10" defaultColWidth="11.42578125" defaultRowHeight="15" x14ac:dyDescent="0.25"/>
  <cols>
    <col min="1" max="1" width="36.85546875" style="10" customWidth="1"/>
    <col min="2" max="2" width="25.7109375" style="10" customWidth="1"/>
    <col min="3" max="5" width="20.7109375" style="10" customWidth="1"/>
    <col min="6" max="6" width="44.28515625" style="10" customWidth="1"/>
    <col min="7" max="9" width="23.42578125" style="10" customWidth="1"/>
    <col min="10" max="10" width="22.5703125" style="10" bestFit="1" customWidth="1"/>
    <col min="11" max="11" width="15.7109375" style="10" customWidth="1"/>
    <col min="12" max="12" width="16.28515625" style="10" customWidth="1"/>
    <col min="13" max="13" width="22.28515625" style="10" customWidth="1"/>
    <col min="14" max="14" width="32" style="10" customWidth="1"/>
    <col min="15" max="15" width="35.140625" style="10" customWidth="1"/>
    <col min="16" max="16" width="31.28515625" style="10" customWidth="1"/>
    <col min="17" max="16384" width="11.42578125" style="10"/>
  </cols>
  <sheetData>
    <row r="1" spans="1:16" ht="99.95" customHeight="1" x14ac:dyDescent="0.25"/>
    <row r="2" spans="1:16" ht="44.1" customHeight="1" x14ac:dyDescent="0.25">
      <c r="A2" s="9"/>
      <c r="B2" s="9"/>
      <c r="C2" s="9"/>
      <c r="D2" s="9"/>
      <c r="E2" s="9"/>
      <c r="F2" s="9"/>
      <c r="G2" s="9"/>
      <c r="H2" s="9"/>
      <c r="I2" s="9"/>
      <c r="J2" s="9"/>
      <c r="K2" s="9"/>
      <c r="L2" s="9"/>
      <c r="M2" s="9"/>
      <c r="N2" s="9"/>
      <c r="O2" s="9"/>
      <c r="P2" s="9"/>
    </row>
    <row r="3" spans="1:16" ht="44.1" customHeight="1" x14ac:dyDescent="0.25">
      <c r="A3" s="9"/>
      <c r="B3" s="9"/>
      <c r="C3" s="9"/>
      <c r="D3" s="9"/>
      <c r="E3" s="9"/>
      <c r="F3" s="9"/>
      <c r="G3" s="9"/>
      <c r="H3" s="9"/>
      <c r="I3" s="9"/>
      <c r="J3" s="9"/>
      <c r="K3" s="9"/>
      <c r="L3" s="9"/>
      <c r="M3" s="9"/>
      <c r="N3" s="9"/>
      <c r="O3" s="9"/>
      <c r="P3" s="9"/>
    </row>
    <row r="4" spans="1:16" ht="44.1" customHeight="1" x14ac:dyDescent="0.25">
      <c r="A4" s="9"/>
      <c r="B4" s="9"/>
      <c r="C4" s="9"/>
      <c r="D4" s="9"/>
      <c r="E4" s="9"/>
      <c r="F4" s="9"/>
      <c r="G4" s="9"/>
      <c r="H4" s="9"/>
      <c r="I4" s="9"/>
      <c r="J4" s="9"/>
      <c r="K4" s="9"/>
      <c r="L4" s="9"/>
      <c r="M4" s="9"/>
      <c r="N4" s="9"/>
      <c r="O4" s="9"/>
      <c r="P4" s="9"/>
    </row>
    <row r="5" spans="1:16" ht="44.1" customHeight="1" thickBot="1" x14ac:dyDescent="0.3">
      <c r="A5" s="9"/>
      <c r="B5" s="9"/>
      <c r="C5" s="9"/>
      <c r="D5" s="9"/>
      <c r="E5" s="9"/>
      <c r="F5" s="9"/>
      <c r="G5" s="9"/>
      <c r="H5" s="9"/>
      <c r="I5" s="9"/>
      <c r="J5" s="9"/>
      <c r="K5" s="9"/>
      <c r="L5" s="9"/>
      <c r="M5" s="9"/>
      <c r="N5" s="9"/>
      <c r="O5" s="9"/>
      <c r="P5" s="9"/>
    </row>
    <row r="6" spans="1:16" s="11" customFormat="1" ht="44.1" customHeight="1" thickBot="1" x14ac:dyDescent="0.3">
      <c r="A6" s="237" t="s">
        <v>18</v>
      </c>
      <c r="B6" s="238"/>
      <c r="C6" s="238"/>
      <c r="D6" s="238"/>
      <c r="E6" s="238"/>
      <c r="F6" s="238"/>
      <c r="G6" s="238"/>
      <c r="H6" s="238"/>
      <c r="I6" s="238"/>
      <c r="J6" s="238"/>
      <c r="K6" s="238"/>
      <c r="L6" s="238"/>
      <c r="M6" s="238"/>
      <c r="N6" s="238"/>
      <c r="O6" s="238"/>
      <c r="P6" s="239"/>
    </row>
    <row r="7" spans="1:16" s="11" customFormat="1" ht="99.95" customHeight="1" thickBot="1" x14ac:dyDescent="0.3">
      <c r="A7" s="234" t="s">
        <v>85</v>
      </c>
      <c r="B7" s="235"/>
      <c r="C7" s="235"/>
      <c r="D7" s="235"/>
      <c r="E7" s="235"/>
      <c r="F7" s="235"/>
      <c r="G7" s="235"/>
      <c r="H7" s="235"/>
      <c r="I7" s="235"/>
      <c r="J7" s="235"/>
      <c r="K7" s="235"/>
      <c r="L7" s="235"/>
      <c r="M7" s="235"/>
      <c r="N7" s="235"/>
      <c r="O7" s="235"/>
      <c r="P7" s="236"/>
    </row>
    <row r="8" spans="1:16" ht="27" thickBot="1" x14ac:dyDescent="0.3">
      <c r="A8" s="241" t="str">
        <f>+IF(Presentación!B1="","-","Informe de Ejecución del "&amp;Presentación!B1&amp;" del POA 2021 del INESPRE")</f>
        <v>Informe de Ejecución del Cuarto Trimestre del POA 2021 del INESPRE</v>
      </c>
      <c r="B8" s="241"/>
      <c r="C8" s="241"/>
      <c r="D8" s="241"/>
      <c r="E8" s="241"/>
      <c r="F8" s="241"/>
      <c r="G8" s="241"/>
      <c r="H8" s="241"/>
      <c r="I8" s="241"/>
      <c r="J8" s="241"/>
      <c r="K8" s="241"/>
      <c r="L8" s="241"/>
      <c r="M8" s="241"/>
      <c r="N8" s="241"/>
      <c r="O8" s="241"/>
      <c r="P8" s="242"/>
    </row>
    <row r="9" spans="1:16" s="12" customFormat="1" ht="23.25" customHeight="1" x14ac:dyDescent="0.25">
      <c r="A9" s="243" t="s">
        <v>90</v>
      </c>
      <c r="B9" s="244"/>
      <c r="C9" s="244"/>
      <c r="D9" s="244"/>
      <c r="E9" s="244"/>
      <c r="F9" s="244"/>
      <c r="G9" s="244"/>
      <c r="H9" s="244"/>
      <c r="I9" s="244"/>
      <c r="J9" s="244"/>
      <c r="K9" s="244"/>
      <c r="L9" s="244"/>
      <c r="M9" s="244"/>
      <c r="N9" s="244"/>
      <c r="O9" s="244"/>
      <c r="P9" s="245"/>
    </row>
    <row r="10" spans="1:16" s="12" customFormat="1" ht="20.100000000000001" customHeight="1" x14ac:dyDescent="0.25">
      <c r="A10" s="246" t="s">
        <v>19</v>
      </c>
      <c r="B10" s="230"/>
      <c r="C10" s="230"/>
      <c r="D10" s="230"/>
      <c r="E10" s="230"/>
      <c r="F10" s="230"/>
      <c r="G10" s="230"/>
      <c r="H10" s="230"/>
      <c r="I10" s="230"/>
      <c r="J10" s="230"/>
      <c r="K10" s="230"/>
      <c r="L10" s="230"/>
      <c r="M10" s="230"/>
      <c r="N10" s="230"/>
      <c r="O10" s="230"/>
      <c r="P10" s="231"/>
    </row>
    <row r="11" spans="1:16" s="12" customFormat="1" ht="20.100000000000001" customHeight="1" x14ac:dyDescent="0.25">
      <c r="A11" s="247"/>
      <c r="B11" s="248"/>
      <c r="C11" s="248"/>
      <c r="D11" s="248"/>
      <c r="E11" s="248"/>
      <c r="F11" s="248"/>
      <c r="G11" s="248"/>
      <c r="H11" s="248"/>
      <c r="I11" s="248"/>
      <c r="J11" s="248"/>
      <c r="K11" s="248"/>
      <c r="L11" s="248"/>
      <c r="M11" s="248"/>
      <c r="N11" s="248"/>
      <c r="O11" s="248"/>
      <c r="P11" s="249"/>
    </row>
    <row r="12" spans="1:16" s="12" customFormat="1" ht="14.45" customHeight="1" x14ac:dyDescent="0.25">
      <c r="A12" s="230" t="s">
        <v>88</v>
      </c>
      <c r="B12" s="230"/>
      <c r="C12" s="230"/>
      <c r="D12" s="230"/>
      <c r="E12" s="230"/>
      <c r="F12" s="230"/>
      <c r="G12" s="230"/>
      <c r="H12" s="230"/>
      <c r="I12" s="230"/>
      <c r="J12" s="230"/>
      <c r="K12" s="230"/>
      <c r="L12" s="230"/>
      <c r="M12" s="230"/>
      <c r="N12" s="230"/>
      <c r="O12" s="230"/>
      <c r="P12" s="231"/>
    </row>
    <row r="13" spans="1:16" s="12" customFormat="1" ht="15" customHeight="1" thickBot="1" x14ac:dyDescent="0.3">
      <c r="A13" s="232"/>
      <c r="B13" s="232"/>
      <c r="C13" s="232"/>
      <c r="D13" s="232"/>
      <c r="E13" s="232"/>
      <c r="F13" s="232"/>
      <c r="G13" s="232"/>
      <c r="H13" s="232"/>
      <c r="I13" s="232"/>
      <c r="J13" s="232"/>
      <c r="K13" s="232"/>
      <c r="L13" s="232"/>
      <c r="M13" s="232"/>
      <c r="N13" s="232"/>
      <c r="O13" s="232"/>
      <c r="P13" s="233"/>
    </row>
    <row r="14" spans="1:16" ht="47.25" customHeight="1" thickBot="1" x14ac:dyDescent="0.3">
      <c r="A14" s="226" t="s">
        <v>20</v>
      </c>
      <c r="B14" s="226" t="s">
        <v>21</v>
      </c>
      <c r="C14" s="226"/>
      <c r="D14" s="226"/>
      <c r="E14" s="226"/>
      <c r="F14" s="226" t="s">
        <v>22</v>
      </c>
      <c r="G14" s="227" t="str">
        <f>+IF(Presentación!B1="","-","Ejecución del "&amp;Presentación!B1)</f>
        <v>Ejecución del Cuarto Trimestre</v>
      </c>
      <c r="H14" s="228"/>
      <c r="I14" s="228"/>
      <c r="J14" s="228"/>
      <c r="K14" s="228"/>
      <c r="L14" s="229"/>
      <c r="M14" s="226" t="s">
        <v>23</v>
      </c>
      <c r="N14" s="226" t="s">
        <v>24</v>
      </c>
      <c r="O14" s="226" t="s">
        <v>25</v>
      </c>
      <c r="P14" s="226" t="s">
        <v>26</v>
      </c>
    </row>
    <row r="15" spans="1:16" s="12" customFormat="1" ht="63" customHeight="1" thickBot="1" x14ac:dyDescent="0.3">
      <c r="A15" s="226"/>
      <c r="B15" s="17" t="s">
        <v>27</v>
      </c>
      <c r="C15" s="17" t="s">
        <v>28</v>
      </c>
      <c r="D15" s="17" t="s">
        <v>29</v>
      </c>
      <c r="E15" s="17" t="s">
        <v>30</v>
      </c>
      <c r="F15" s="226"/>
      <c r="G15" s="18" t="str">
        <f>+IF(Presentación!B1="","-",IF(Presentación!B1="Primer Trimestre","Enero",IF(Presentación!B1="Segundo Trimestre","Abril",IF(Presentación!B1="Tercer Trimestre","Julio",IF(Presentación!B1="Cuarto Trimestre","Octubre")))))</f>
        <v>Octubre</v>
      </c>
      <c r="H15" s="18" t="str">
        <f>+IF(Presentación!B1="","-",IF(Presentación!B1="Primer Trimestre","Febrero",IF(Presentación!B1="Segundo Trimestre","Mayo",IF(Presentación!B1="Tercer Trimestre","Agosto",IF(Presentación!B1="Cuarto Trimestre","Noviembre")))))</f>
        <v>Noviembre</v>
      </c>
      <c r="I15" s="18" t="str">
        <f>+IF(Presentación!B1="","-",IF(Presentación!B1="Primer Trimestre","Marzo",IF(Presentación!B1="Segundo Trimestre","Junio",IF(Presentación!B1="Tercer Trimestre","Septiembre",IF(Presentación!B1="Cuarto Trimestre","Diciembre")))))</f>
        <v>Diciembre</v>
      </c>
      <c r="J15" s="18" t="s">
        <v>31</v>
      </c>
      <c r="K15" s="18" t="s">
        <v>32</v>
      </c>
      <c r="L15" s="18" t="s">
        <v>33</v>
      </c>
      <c r="M15" s="226"/>
      <c r="N15" s="226"/>
      <c r="O15" s="226"/>
      <c r="P15" s="226"/>
    </row>
    <row r="16" spans="1:16" ht="219.75" customHeight="1" thickBot="1" x14ac:dyDescent="0.3">
      <c r="A16" s="26" t="s">
        <v>209</v>
      </c>
      <c r="B16" s="26" t="s">
        <v>210</v>
      </c>
      <c r="C16" s="26" t="s">
        <v>211</v>
      </c>
      <c r="D16" s="20">
        <v>14</v>
      </c>
      <c r="E16" s="21" t="s">
        <v>37</v>
      </c>
      <c r="F16" s="60" t="s">
        <v>212</v>
      </c>
      <c r="G16" s="155">
        <v>11</v>
      </c>
      <c r="H16" s="155">
        <v>1</v>
      </c>
      <c r="I16" s="156">
        <v>0</v>
      </c>
      <c r="J16" s="156">
        <f>+SUM(G16:I16)</f>
        <v>12</v>
      </c>
      <c r="K16" s="13">
        <f>+IFERROR(J16/D16,"-")</f>
        <v>0.8571428571428571</v>
      </c>
      <c r="L16" s="13">
        <f>+K16+128.571428571429%</f>
        <v>2.1428571428571472</v>
      </c>
      <c r="M16" s="26" t="s">
        <v>234</v>
      </c>
      <c r="N16" s="63" t="s">
        <v>235</v>
      </c>
      <c r="O16" s="60" t="s">
        <v>236</v>
      </c>
      <c r="P16" s="26"/>
    </row>
    <row r="17" spans="1:16" ht="138.75" customHeight="1" thickBot="1" x14ac:dyDescent="0.3">
      <c r="A17" s="26" t="s">
        <v>213</v>
      </c>
      <c r="B17" s="26" t="s">
        <v>214</v>
      </c>
      <c r="C17" s="26" t="s">
        <v>215</v>
      </c>
      <c r="D17" s="22">
        <v>48</v>
      </c>
      <c r="E17" s="23" t="s">
        <v>37</v>
      </c>
      <c r="F17" s="60" t="s">
        <v>216</v>
      </c>
      <c r="G17" s="155">
        <v>4</v>
      </c>
      <c r="H17" s="155">
        <v>4</v>
      </c>
      <c r="I17" s="156">
        <v>4</v>
      </c>
      <c r="J17" s="156">
        <f t="shared" ref="J17:J22" si="0">+SUM(G17:I17)</f>
        <v>12</v>
      </c>
      <c r="K17" s="13">
        <f t="shared" ref="K17:K22" si="1">+IFERROR(J17/D17,"-")</f>
        <v>0.25</v>
      </c>
      <c r="L17" s="13">
        <f>+K17+75%</f>
        <v>1</v>
      </c>
      <c r="M17" s="26" t="s">
        <v>234</v>
      </c>
      <c r="N17" s="26" t="s">
        <v>237</v>
      </c>
      <c r="O17" s="60" t="s">
        <v>238</v>
      </c>
      <c r="P17" s="26"/>
    </row>
    <row r="18" spans="1:16" ht="148.5" customHeight="1" thickBot="1" x14ac:dyDescent="0.3">
      <c r="A18" s="284" t="s">
        <v>217</v>
      </c>
      <c r="B18" s="284" t="s">
        <v>218</v>
      </c>
      <c r="C18" s="26" t="s">
        <v>219</v>
      </c>
      <c r="D18" s="24">
        <v>4</v>
      </c>
      <c r="E18" s="23" t="s">
        <v>37</v>
      </c>
      <c r="F18" s="60" t="s">
        <v>220</v>
      </c>
      <c r="G18" s="155">
        <v>0</v>
      </c>
      <c r="H18" s="155">
        <v>0</v>
      </c>
      <c r="I18" s="156">
        <v>1</v>
      </c>
      <c r="J18" s="156">
        <f t="shared" si="0"/>
        <v>1</v>
      </c>
      <c r="K18" s="13">
        <f t="shared" si="1"/>
        <v>0.25</v>
      </c>
      <c r="L18" s="13">
        <f>+K18+0%</f>
        <v>0.25</v>
      </c>
      <c r="M18" s="26" t="s">
        <v>234</v>
      </c>
      <c r="N18" s="26" t="s">
        <v>239</v>
      </c>
      <c r="O18" s="60" t="s">
        <v>240</v>
      </c>
      <c r="P18" s="26"/>
    </row>
    <row r="19" spans="1:16" ht="156" customHeight="1" thickBot="1" x14ac:dyDescent="0.3">
      <c r="A19" s="285"/>
      <c r="B19" s="285"/>
      <c r="C19" s="26" t="s">
        <v>221</v>
      </c>
      <c r="D19" s="25">
        <v>500</v>
      </c>
      <c r="E19" s="23" t="s">
        <v>37</v>
      </c>
      <c r="F19" s="60" t="s">
        <v>220</v>
      </c>
      <c r="G19" s="155">
        <v>200</v>
      </c>
      <c r="H19" s="155">
        <v>223</v>
      </c>
      <c r="I19" s="156">
        <v>228</v>
      </c>
      <c r="J19" s="156">
        <f t="shared" si="0"/>
        <v>651</v>
      </c>
      <c r="K19" s="13">
        <f t="shared" si="1"/>
        <v>1.302</v>
      </c>
      <c r="L19" s="13">
        <f>+K19+144%</f>
        <v>2.742</v>
      </c>
      <c r="M19" s="26" t="s">
        <v>234</v>
      </c>
      <c r="N19" s="26" t="s">
        <v>239</v>
      </c>
      <c r="O19" s="60" t="s">
        <v>240</v>
      </c>
      <c r="P19" s="26"/>
    </row>
    <row r="20" spans="1:16" ht="127.5" customHeight="1" thickBot="1" x14ac:dyDescent="0.3">
      <c r="A20" s="26" t="s">
        <v>222</v>
      </c>
      <c r="B20" s="26" t="s">
        <v>223</v>
      </c>
      <c r="C20" s="26" t="s">
        <v>224</v>
      </c>
      <c r="D20" s="24">
        <v>8</v>
      </c>
      <c r="E20" s="23" t="s">
        <v>60</v>
      </c>
      <c r="F20" s="61" t="s">
        <v>225</v>
      </c>
      <c r="G20" s="155">
        <v>1</v>
      </c>
      <c r="H20" s="155">
        <v>1</v>
      </c>
      <c r="I20" s="156">
        <v>1</v>
      </c>
      <c r="J20" s="156">
        <f t="shared" si="0"/>
        <v>3</v>
      </c>
      <c r="K20" s="13">
        <f t="shared" si="1"/>
        <v>0.375</v>
      </c>
      <c r="L20" s="13">
        <f>+K20+50%</f>
        <v>0.875</v>
      </c>
      <c r="M20" s="26" t="s">
        <v>234</v>
      </c>
      <c r="N20" s="64" t="s">
        <v>241</v>
      </c>
      <c r="O20" s="60" t="s">
        <v>242</v>
      </c>
      <c r="P20" s="26"/>
    </row>
    <row r="21" spans="1:16" ht="143.25" customHeight="1" thickBot="1" x14ac:dyDescent="0.3">
      <c r="A21" s="26" t="s">
        <v>226</v>
      </c>
      <c r="B21" s="26" t="s">
        <v>227</v>
      </c>
      <c r="C21" s="26" t="s">
        <v>228</v>
      </c>
      <c r="D21" s="20">
        <v>20</v>
      </c>
      <c r="E21" s="23" t="s">
        <v>60</v>
      </c>
      <c r="F21" s="61" t="s">
        <v>229</v>
      </c>
      <c r="G21" s="155">
        <v>0</v>
      </c>
      <c r="H21" s="155">
        <v>0</v>
      </c>
      <c r="I21" s="156">
        <v>0</v>
      </c>
      <c r="J21" s="156">
        <f t="shared" si="0"/>
        <v>0</v>
      </c>
      <c r="K21" s="13">
        <f t="shared" si="1"/>
        <v>0</v>
      </c>
      <c r="L21" s="13">
        <f>+K21+180%</f>
        <v>1.8</v>
      </c>
      <c r="M21" s="26" t="s">
        <v>234</v>
      </c>
      <c r="N21" s="64" t="s">
        <v>243</v>
      </c>
      <c r="O21" s="60" t="s">
        <v>244</v>
      </c>
      <c r="P21" s="26"/>
    </row>
    <row r="22" spans="1:16" ht="99.95" customHeight="1" thickBot="1" x14ac:dyDescent="0.3">
      <c r="A22" s="26" t="s">
        <v>230</v>
      </c>
      <c r="B22" s="26" t="s">
        <v>231</v>
      </c>
      <c r="C22" s="26" t="s">
        <v>232</v>
      </c>
      <c r="D22" s="62">
        <v>8900000</v>
      </c>
      <c r="E22" s="21" t="s">
        <v>60</v>
      </c>
      <c r="F22" s="60" t="s">
        <v>233</v>
      </c>
      <c r="G22" s="151">
        <v>1083075</v>
      </c>
      <c r="H22" s="151">
        <v>0</v>
      </c>
      <c r="I22" s="152">
        <v>0</v>
      </c>
      <c r="J22" s="152">
        <f t="shared" si="0"/>
        <v>1083075</v>
      </c>
      <c r="K22" s="13">
        <f t="shared" si="1"/>
        <v>0.1216938202247191</v>
      </c>
      <c r="L22" s="13">
        <f>+K22+5.33707865168539%</f>
        <v>0.17506460674157301</v>
      </c>
      <c r="M22" s="26" t="s">
        <v>234</v>
      </c>
      <c r="N22" s="64" t="s">
        <v>245</v>
      </c>
      <c r="O22" s="60" t="s">
        <v>246</v>
      </c>
      <c r="P22" s="65"/>
    </row>
    <row r="23" spans="1:16" x14ac:dyDescent="0.25">
      <c r="A23" s="14"/>
      <c r="B23" s="14"/>
      <c r="C23" s="14"/>
      <c r="D23" s="14"/>
      <c r="E23" s="14"/>
      <c r="F23" s="15"/>
      <c r="G23" s="14"/>
      <c r="H23" s="14"/>
      <c r="I23" s="14"/>
      <c r="J23" s="14"/>
      <c r="K23" s="14"/>
      <c r="L23" s="14"/>
      <c r="M23" s="15"/>
      <c r="N23" s="15"/>
      <c r="O23" s="15"/>
    </row>
    <row r="24" spans="1:16" x14ac:dyDescent="0.25">
      <c r="A24" s="14"/>
      <c r="B24" s="14"/>
      <c r="C24" s="14"/>
      <c r="D24" s="14"/>
      <c r="E24" s="14"/>
      <c r="F24" s="15"/>
      <c r="G24" s="14"/>
      <c r="H24" s="14"/>
      <c r="I24" s="14"/>
      <c r="J24" s="14"/>
      <c r="K24" s="14"/>
      <c r="L24" s="14"/>
      <c r="M24" s="15"/>
      <c r="N24" s="15"/>
      <c r="O24" s="15"/>
    </row>
    <row r="25" spans="1:16" x14ac:dyDescent="0.25">
      <c r="A25" s="14"/>
      <c r="B25" s="14"/>
      <c r="C25" s="14"/>
      <c r="D25" s="14"/>
      <c r="E25" s="14"/>
      <c r="F25" s="15"/>
      <c r="G25" s="14"/>
      <c r="H25" s="14"/>
      <c r="I25" s="14"/>
      <c r="J25" s="14"/>
      <c r="K25" s="14"/>
      <c r="L25" s="14"/>
      <c r="M25" s="15"/>
      <c r="N25" s="15"/>
      <c r="O25" s="15"/>
    </row>
    <row r="26" spans="1:16" x14ac:dyDescent="0.25">
      <c r="A26" s="14"/>
      <c r="B26" s="14"/>
      <c r="C26" s="14"/>
      <c r="D26" s="14"/>
      <c r="E26" s="14"/>
      <c r="F26" s="15"/>
      <c r="G26" s="14"/>
      <c r="H26" s="14"/>
      <c r="I26" s="14"/>
      <c r="J26" s="14"/>
      <c r="K26" s="14"/>
      <c r="L26" s="14"/>
      <c r="M26" s="15"/>
      <c r="N26" s="15"/>
      <c r="O26" s="15"/>
    </row>
    <row r="27" spans="1:16" x14ac:dyDescent="0.25">
      <c r="A27" s="15"/>
      <c r="B27" s="15"/>
      <c r="C27" s="15"/>
      <c r="D27" s="15"/>
      <c r="E27" s="15"/>
      <c r="F27" s="15"/>
      <c r="G27" s="15"/>
      <c r="H27" s="15"/>
      <c r="I27" s="15"/>
      <c r="J27" s="15"/>
      <c r="K27" s="15"/>
      <c r="L27" s="15"/>
      <c r="M27" s="15"/>
      <c r="N27" s="15"/>
      <c r="O27" s="15"/>
    </row>
    <row r="28" spans="1:16" x14ac:dyDescent="0.25">
      <c r="A28" s="15"/>
      <c r="B28" s="15"/>
      <c r="C28" s="15"/>
      <c r="D28" s="15"/>
      <c r="E28" s="15"/>
      <c r="F28" s="15"/>
      <c r="G28" s="15"/>
      <c r="H28" s="15"/>
      <c r="I28" s="15"/>
      <c r="J28" s="15"/>
      <c r="K28" s="15"/>
      <c r="L28" s="15"/>
      <c r="M28" s="15"/>
      <c r="N28" s="15"/>
      <c r="O28" s="15"/>
    </row>
    <row r="29" spans="1:16" x14ac:dyDescent="0.25">
      <c r="A29" s="15"/>
      <c r="B29" s="15"/>
      <c r="C29" s="15"/>
      <c r="D29" s="15"/>
      <c r="E29" s="15"/>
      <c r="F29" s="15"/>
      <c r="G29" s="15"/>
      <c r="H29" s="15"/>
      <c r="I29" s="15"/>
      <c r="J29" s="15"/>
      <c r="K29" s="15"/>
      <c r="L29" s="15"/>
      <c r="M29" s="15"/>
      <c r="N29" s="15"/>
      <c r="O29" s="15"/>
    </row>
    <row r="30" spans="1:16" x14ac:dyDescent="0.25">
      <c r="A30" s="15"/>
      <c r="B30" s="15"/>
      <c r="C30" s="15"/>
      <c r="D30" s="15"/>
      <c r="E30" s="15"/>
      <c r="F30" s="15"/>
      <c r="G30" s="15"/>
      <c r="H30" s="15"/>
      <c r="I30" s="15"/>
      <c r="J30" s="15"/>
      <c r="K30" s="15"/>
      <c r="L30" s="15"/>
      <c r="M30" s="15"/>
      <c r="N30" s="15"/>
      <c r="O30" s="15"/>
    </row>
    <row r="31" spans="1:16" x14ac:dyDescent="0.25">
      <c r="A31" s="15"/>
      <c r="B31" s="15"/>
      <c r="C31" s="15"/>
      <c r="D31" s="15"/>
      <c r="E31" s="15"/>
      <c r="F31" s="15"/>
      <c r="G31" s="15"/>
      <c r="H31" s="15"/>
      <c r="I31" s="15"/>
      <c r="J31" s="15"/>
      <c r="K31" s="15"/>
      <c r="L31" s="15"/>
      <c r="M31" s="15"/>
      <c r="N31" s="15"/>
      <c r="O31" s="15"/>
    </row>
    <row r="32" spans="1:16" x14ac:dyDescent="0.25">
      <c r="A32" s="15"/>
      <c r="B32" s="15"/>
      <c r="C32" s="15"/>
      <c r="D32" s="15"/>
      <c r="E32" s="15"/>
      <c r="F32" s="15"/>
      <c r="G32" s="15"/>
      <c r="H32" s="15"/>
      <c r="I32" s="15"/>
      <c r="J32" s="15"/>
      <c r="K32" s="15"/>
      <c r="L32" s="15"/>
      <c r="M32" s="15"/>
      <c r="N32" s="15"/>
      <c r="O32" s="15"/>
    </row>
    <row r="33" spans="1:12" ht="15" customHeight="1" x14ac:dyDescent="0.25">
      <c r="A33" s="277"/>
      <c r="B33" s="277"/>
      <c r="C33" s="277"/>
      <c r="D33" s="277"/>
      <c r="E33" s="277"/>
      <c r="F33" s="277"/>
      <c r="G33" s="277"/>
      <c r="H33" s="277"/>
      <c r="I33" s="277"/>
      <c r="J33" s="277"/>
      <c r="K33" s="16"/>
      <c r="L33" s="16"/>
    </row>
    <row r="34" spans="1:12" x14ac:dyDescent="0.25">
      <c r="A34" s="277"/>
      <c r="B34" s="277"/>
      <c r="C34" s="277"/>
      <c r="D34" s="277"/>
      <c r="E34" s="277"/>
      <c r="F34" s="277"/>
      <c r="G34" s="277"/>
      <c r="H34" s="277"/>
      <c r="I34" s="277"/>
      <c r="J34" s="277"/>
      <c r="K34" s="16"/>
      <c r="L34" s="16"/>
    </row>
  </sheetData>
  <mergeCells count="17">
    <mergeCell ref="A12:P13"/>
    <mergeCell ref="A6:P6"/>
    <mergeCell ref="A7:P7"/>
    <mergeCell ref="A8:P8"/>
    <mergeCell ref="A9:P9"/>
    <mergeCell ref="A10:P11"/>
    <mergeCell ref="O14:O15"/>
    <mergeCell ref="P14:P15"/>
    <mergeCell ref="A33:J34"/>
    <mergeCell ref="A18:A19"/>
    <mergeCell ref="B18:B19"/>
    <mergeCell ref="A14:A15"/>
    <mergeCell ref="B14:E14"/>
    <mergeCell ref="F14:F15"/>
    <mergeCell ref="G14:L14"/>
    <mergeCell ref="M14:M15"/>
    <mergeCell ref="N14:N15"/>
  </mergeCells>
  <printOptions horizontalCentered="1" verticalCentered="1"/>
  <pageMargins left="3.937007874015748E-2" right="3.937007874015748E-2" top="0.74803149606299213" bottom="0.74803149606299213" header="0.31496062992125984" footer="0.31496062992125984"/>
  <pageSetup scale="32"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P39"/>
  <sheetViews>
    <sheetView showGridLines="0" zoomScale="60" zoomScaleNormal="60" zoomScaleSheetLayoutView="20" workbookViewId="0"/>
  </sheetViews>
  <sheetFormatPr baseColWidth="10" defaultColWidth="11.42578125" defaultRowHeight="15" x14ac:dyDescent="0.25"/>
  <cols>
    <col min="1" max="1" width="36.85546875" style="10" customWidth="1"/>
    <col min="2" max="2" width="25.7109375" style="10" customWidth="1"/>
    <col min="3" max="5" width="20.7109375" style="10" customWidth="1"/>
    <col min="6" max="6" width="41.42578125" style="10" customWidth="1"/>
    <col min="7" max="8" width="15.7109375" style="10" customWidth="1"/>
    <col min="9" max="9" width="17.140625" style="10" customWidth="1"/>
    <col min="10" max="11" width="15.7109375" style="10" customWidth="1"/>
    <col min="12" max="12" width="16.28515625" style="10" customWidth="1"/>
    <col min="13" max="13" width="22.28515625" style="10" customWidth="1"/>
    <col min="14" max="14" width="28.7109375" style="10" customWidth="1"/>
    <col min="15" max="15" width="28" style="10" customWidth="1"/>
    <col min="16" max="16" width="31.28515625" style="10" customWidth="1"/>
    <col min="17" max="16384" width="11.42578125" style="10"/>
  </cols>
  <sheetData>
    <row r="1" spans="1:16" ht="99.95" customHeight="1" x14ac:dyDescent="0.25"/>
    <row r="2" spans="1:16" ht="44.1" customHeight="1" x14ac:dyDescent="0.25">
      <c r="A2" s="9"/>
      <c r="B2" s="9"/>
      <c r="C2" s="9"/>
      <c r="D2" s="9"/>
      <c r="E2" s="9"/>
      <c r="F2" s="9"/>
      <c r="G2" s="9"/>
      <c r="H2" s="9"/>
      <c r="I2" s="9"/>
      <c r="J2" s="9"/>
      <c r="K2" s="9"/>
      <c r="L2" s="9"/>
      <c r="M2" s="9"/>
      <c r="N2" s="9"/>
      <c r="O2" s="9"/>
      <c r="P2" s="9"/>
    </row>
    <row r="3" spans="1:16" ht="44.1" customHeight="1" x14ac:dyDescent="0.25">
      <c r="A3" s="9"/>
      <c r="B3" s="9"/>
      <c r="C3" s="9"/>
      <c r="D3" s="9"/>
      <c r="E3" s="9"/>
      <c r="F3" s="9"/>
      <c r="G3" s="9"/>
      <c r="H3" s="9"/>
      <c r="I3" s="9"/>
      <c r="J3" s="9"/>
      <c r="K3" s="9"/>
      <c r="L3" s="9"/>
      <c r="M3" s="9"/>
      <c r="N3" s="9"/>
      <c r="O3" s="9"/>
      <c r="P3" s="9"/>
    </row>
    <row r="4" spans="1:16" ht="44.1" customHeight="1" x14ac:dyDescent="0.25">
      <c r="A4" s="9"/>
      <c r="B4" s="9"/>
      <c r="C4" s="9"/>
      <c r="D4" s="9"/>
      <c r="E4" s="9"/>
      <c r="F4" s="9"/>
      <c r="G4" s="9"/>
      <c r="H4" s="9"/>
      <c r="I4" s="9"/>
      <c r="J4" s="9"/>
      <c r="K4" s="9"/>
      <c r="L4" s="9"/>
      <c r="M4" s="9"/>
      <c r="N4" s="9"/>
      <c r="O4" s="9"/>
      <c r="P4" s="9"/>
    </row>
    <row r="5" spans="1:16" ht="44.1" customHeight="1" thickBot="1" x14ac:dyDescent="0.3">
      <c r="A5" s="9"/>
      <c r="B5" s="9"/>
      <c r="C5" s="9"/>
      <c r="D5" s="9"/>
      <c r="E5" s="9"/>
      <c r="F5" s="9"/>
      <c r="G5" s="9"/>
      <c r="H5" s="9"/>
      <c r="I5" s="9"/>
      <c r="J5" s="9"/>
      <c r="K5" s="9"/>
      <c r="L5" s="9"/>
      <c r="M5" s="9"/>
      <c r="N5" s="9"/>
      <c r="O5" s="9"/>
      <c r="P5" s="9"/>
    </row>
    <row r="6" spans="1:16" s="11" customFormat="1" ht="44.1" customHeight="1" thickBot="1" x14ac:dyDescent="0.3">
      <c r="A6" s="237" t="s">
        <v>18</v>
      </c>
      <c r="B6" s="238"/>
      <c r="C6" s="238"/>
      <c r="D6" s="238"/>
      <c r="E6" s="238"/>
      <c r="F6" s="238"/>
      <c r="G6" s="238"/>
      <c r="H6" s="238"/>
      <c r="I6" s="238"/>
      <c r="J6" s="238"/>
      <c r="K6" s="238"/>
      <c r="L6" s="238"/>
      <c r="M6" s="238"/>
      <c r="N6" s="238"/>
      <c r="O6" s="238"/>
      <c r="P6" s="239"/>
    </row>
    <row r="7" spans="1:16" s="11" customFormat="1" ht="99.95" customHeight="1" thickBot="1" x14ac:dyDescent="0.3">
      <c r="A7" s="234" t="s">
        <v>85</v>
      </c>
      <c r="B7" s="235"/>
      <c r="C7" s="235"/>
      <c r="D7" s="235"/>
      <c r="E7" s="235"/>
      <c r="F7" s="235"/>
      <c r="G7" s="235"/>
      <c r="H7" s="235"/>
      <c r="I7" s="235"/>
      <c r="J7" s="235"/>
      <c r="K7" s="235"/>
      <c r="L7" s="235"/>
      <c r="M7" s="235"/>
      <c r="N7" s="235"/>
      <c r="O7" s="235"/>
      <c r="P7" s="236"/>
    </row>
    <row r="8" spans="1:16" ht="27" thickBot="1" x14ac:dyDescent="0.3">
      <c r="A8" s="241" t="str">
        <f>+IF(Presentación!B1="","-","Informe de Ejecución del "&amp;Presentación!B1&amp;" del POA 2021 del INESPRE")</f>
        <v>Informe de Ejecución del Cuarto Trimestre del POA 2021 del INESPRE</v>
      </c>
      <c r="B8" s="241"/>
      <c r="C8" s="241"/>
      <c r="D8" s="241"/>
      <c r="E8" s="241"/>
      <c r="F8" s="241"/>
      <c r="G8" s="241"/>
      <c r="H8" s="241"/>
      <c r="I8" s="241"/>
      <c r="J8" s="241"/>
      <c r="K8" s="241"/>
      <c r="L8" s="241"/>
      <c r="M8" s="241"/>
      <c r="N8" s="241"/>
      <c r="O8" s="241"/>
      <c r="P8" s="242"/>
    </row>
    <row r="9" spans="1:16" s="12" customFormat="1" ht="23.25" customHeight="1" x14ac:dyDescent="0.25">
      <c r="A9" s="243" t="s">
        <v>91</v>
      </c>
      <c r="B9" s="244"/>
      <c r="C9" s="244"/>
      <c r="D9" s="244"/>
      <c r="E9" s="244"/>
      <c r="F9" s="244"/>
      <c r="G9" s="244"/>
      <c r="H9" s="244"/>
      <c r="I9" s="244"/>
      <c r="J9" s="244"/>
      <c r="K9" s="244"/>
      <c r="L9" s="244"/>
      <c r="M9" s="244"/>
      <c r="N9" s="244"/>
      <c r="O9" s="244"/>
      <c r="P9" s="245"/>
    </row>
    <row r="10" spans="1:16" s="12" customFormat="1" ht="20.100000000000001" customHeight="1" x14ac:dyDescent="0.25">
      <c r="A10" s="246" t="s">
        <v>19</v>
      </c>
      <c r="B10" s="230"/>
      <c r="C10" s="230"/>
      <c r="D10" s="230"/>
      <c r="E10" s="230"/>
      <c r="F10" s="230"/>
      <c r="G10" s="230"/>
      <c r="H10" s="230"/>
      <c r="I10" s="230"/>
      <c r="J10" s="230"/>
      <c r="K10" s="230"/>
      <c r="L10" s="230"/>
      <c r="M10" s="230"/>
      <c r="N10" s="230"/>
      <c r="O10" s="230"/>
      <c r="P10" s="231"/>
    </row>
    <row r="11" spans="1:16" s="12" customFormat="1" ht="20.100000000000001" customHeight="1" x14ac:dyDescent="0.25">
      <c r="A11" s="247"/>
      <c r="B11" s="248"/>
      <c r="C11" s="248"/>
      <c r="D11" s="248"/>
      <c r="E11" s="248"/>
      <c r="F11" s="248"/>
      <c r="G11" s="248"/>
      <c r="H11" s="248"/>
      <c r="I11" s="248"/>
      <c r="J11" s="248"/>
      <c r="K11" s="248"/>
      <c r="L11" s="248"/>
      <c r="M11" s="248"/>
      <c r="N11" s="248"/>
      <c r="O11" s="248"/>
      <c r="P11" s="249"/>
    </row>
    <row r="12" spans="1:16" s="12" customFormat="1" ht="14.45" customHeight="1" x14ac:dyDescent="0.25">
      <c r="A12" s="230" t="s">
        <v>88</v>
      </c>
      <c r="B12" s="230"/>
      <c r="C12" s="230"/>
      <c r="D12" s="230"/>
      <c r="E12" s="230"/>
      <c r="F12" s="230"/>
      <c r="G12" s="230"/>
      <c r="H12" s="230"/>
      <c r="I12" s="230"/>
      <c r="J12" s="230"/>
      <c r="K12" s="230"/>
      <c r="L12" s="230"/>
      <c r="M12" s="230"/>
      <c r="N12" s="230"/>
      <c r="O12" s="230"/>
      <c r="P12" s="231"/>
    </row>
    <row r="13" spans="1:16" s="12" customFormat="1" ht="15" customHeight="1" thickBot="1" x14ac:dyDescent="0.3">
      <c r="A13" s="232"/>
      <c r="B13" s="232"/>
      <c r="C13" s="232"/>
      <c r="D13" s="232"/>
      <c r="E13" s="232"/>
      <c r="F13" s="232"/>
      <c r="G13" s="232"/>
      <c r="H13" s="232"/>
      <c r="I13" s="232"/>
      <c r="J13" s="232"/>
      <c r="K13" s="232"/>
      <c r="L13" s="232"/>
      <c r="M13" s="232"/>
      <c r="N13" s="232"/>
      <c r="O13" s="232"/>
      <c r="P13" s="233"/>
    </row>
    <row r="14" spans="1:16" ht="47.25" customHeight="1" thickBot="1" x14ac:dyDescent="0.3">
      <c r="A14" s="226" t="s">
        <v>20</v>
      </c>
      <c r="B14" s="226" t="s">
        <v>21</v>
      </c>
      <c r="C14" s="226"/>
      <c r="D14" s="226"/>
      <c r="E14" s="226"/>
      <c r="F14" s="226" t="s">
        <v>22</v>
      </c>
      <c r="G14" s="227" t="str">
        <f>+IF(Presentación!B1="","-","Ejecución del "&amp;Presentación!B1)</f>
        <v>Ejecución del Cuarto Trimestre</v>
      </c>
      <c r="H14" s="228"/>
      <c r="I14" s="228"/>
      <c r="J14" s="228"/>
      <c r="K14" s="228"/>
      <c r="L14" s="229"/>
      <c r="M14" s="226" t="s">
        <v>23</v>
      </c>
      <c r="N14" s="226" t="s">
        <v>24</v>
      </c>
      <c r="O14" s="226" t="s">
        <v>25</v>
      </c>
      <c r="P14" s="226" t="s">
        <v>26</v>
      </c>
    </row>
    <row r="15" spans="1:16" s="12" customFormat="1" ht="63" customHeight="1" thickBot="1" x14ac:dyDescent="0.3">
      <c r="A15" s="226"/>
      <c r="B15" s="17" t="s">
        <v>27</v>
      </c>
      <c r="C15" s="17" t="s">
        <v>28</v>
      </c>
      <c r="D15" s="17" t="s">
        <v>29</v>
      </c>
      <c r="E15" s="17" t="s">
        <v>30</v>
      </c>
      <c r="F15" s="226"/>
      <c r="G15" s="18" t="str">
        <f>+IF(Presentación!B1="","-",IF(Presentación!B1="Primer Trimestre","Enero",IF(Presentación!B1="Segundo Trimestre","Abril",IF(Presentación!B1="Tercer Trimestre","Julio",IF(Presentación!B1="Cuarto Trimestre","Octubre")))))</f>
        <v>Octubre</v>
      </c>
      <c r="H15" s="18" t="str">
        <f>+IF(Presentación!B1="","-",IF(Presentación!B1="Primer Trimestre","Febrero",IF(Presentación!B1="Segundo Trimestre","Mayo",IF(Presentación!B1="Tercer Trimestre","Agosto",IF(Presentación!B1="Cuarto Trimestre","Noviembre")))))</f>
        <v>Noviembre</v>
      </c>
      <c r="I15" s="18" t="str">
        <f>+IF(Presentación!B1="","-",IF(Presentación!B1="Primer Trimestre","Marzo",IF(Presentación!B1="Segundo Trimestre","Junio",IF(Presentación!B1="Tercer Trimestre","Septiembre",IF(Presentación!B1="Cuarto Trimestre","Diciembre")))))</f>
        <v>Diciembre</v>
      </c>
      <c r="J15" s="18" t="s">
        <v>31</v>
      </c>
      <c r="K15" s="18" t="s">
        <v>32</v>
      </c>
      <c r="L15" s="18" t="s">
        <v>33</v>
      </c>
      <c r="M15" s="226"/>
      <c r="N15" s="226"/>
      <c r="O15" s="226"/>
      <c r="P15" s="226"/>
    </row>
    <row r="16" spans="1:16" ht="99.95" customHeight="1" thickBot="1" x14ac:dyDescent="0.3">
      <c r="A16" s="291" t="s">
        <v>226</v>
      </c>
      <c r="B16" s="284" t="s">
        <v>247</v>
      </c>
      <c r="C16" s="26" t="s">
        <v>248</v>
      </c>
      <c r="D16" s="20">
        <v>500</v>
      </c>
      <c r="E16" s="280" t="s">
        <v>60</v>
      </c>
      <c r="F16" s="286" t="s">
        <v>249</v>
      </c>
      <c r="G16" s="155">
        <v>200</v>
      </c>
      <c r="H16" s="155">
        <v>223</v>
      </c>
      <c r="I16" s="156">
        <v>228</v>
      </c>
      <c r="J16" s="156">
        <f>+SUM(G16:I16)</f>
        <v>651</v>
      </c>
      <c r="K16" s="13">
        <f>+IFERROR(J16/D16,"-")</f>
        <v>1.302</v>
      </c>
      <c r="L16" s="13">
        <f>+K16+143.4%</f>
        <v>2.7360000000000002</v>
      </c>
      <c r="M16" s="292" t="s">
        <v>114</v>
      </c>
      <c r="N16" s="284" t="s">
        <v>265</v>
      </c>
      <c r="O16" s="286" t="s">
        <v>266</v>
      </c>
      <c r="P16" s="65"/>
    </row>
    <row r="17" spans="1:16" ht="99.95" customHeight="1" thickBot="1" x14ac:dyDescent="0.3">
      <c r="A17" s="283"/>
      <c r="B17" s="289"/>
      <c r="C17" s="164" t="s">
        <v>250</v>
      </c>
      <c r="D17" s="22">
        <v>3500</v>
      </c>
      <c r="E17" s="290"/>
      <c r="F17" s="287"/>
      <c r="G17" s="155">
        <v>195</v>
      </c>
      <c r="H17" s="155">
        <v>205</v>
      </c>
      <c r="I17" s="156">
        <v>114</v>
      </c>
      <c r="J17" s="156">
        <f t="shared" ref="J17:J27" si="0">+SUM(G17:I17)</f>
        <v>514</v>
      </c>
      <c r="K17" s="13">
        <f t="shared" ref="K17:K27" si="1">+IFERROR(J17/D17,"-")</f>
        <v>0.14685714285714285</v>
      </c>
      <c r="L17" s="13">
        <f>+K17+18.2%</f>
        <v>0.32885714285714285</v>
      </c>
      <c r="M17" s="293"/>
      <c r="N17" s="289"/>
      <c r="O17" s="287"/>
      <c r="P17" s="65"/>
    </row>
    <row r="18" spans="1:16" ht="99.95" customHeight="1" thickBot="1" x14ac:dyDescent="0.3">
      <c r="A18" s="283"/>
      <c r="B18" s="285"/>
      <c r="C18" s="26" t="s">
        <v>251</v>
      </c>
      <c r="D18" s="24">
        <v>950000</v>
      </c>
      <c r="E18" s="281"/>
      <c r="F18" s="288"/>
      <c r="G18" s="155">
        <v>380000</v>
      </c>
      <c r="H18" s="155">
        <v>423700</v>
      </c>
      <c r="I18" s="156">
        <v>433200</v>
      </c>
      <c r="J18" s="156">
        <f t="shared" si="0"/>
        <v>1236900</v>
      </c>
      <c r="K18" s="13">
        <f t="shared" si="1"/>
        <v>1.302</v>
      </c>
      <c r="L18" s="13">
        <f>+K18+143.4%</f>
        <v>2.7360000000000002</v>
      </c>
      <c r="M18" s="293"/>
      <c r="N18" s="285"/>
      <c r="O18" s="288"/>
      <c r="P18" s="65"/>
    </row>
    <row r="19" spans="1:16" ht="99.95" customHeight="1" thickBot="1" x14ac:dyDescent="0.3">
      <c r="A19" s="283"/>
      <c r="B19" s="284" t="s">
        <v>252</v>
      </c>
      <c r="C19" s="26" t="s">
        <v>253</v>
      </c>
      <c r="D19" s="25">
        <v>2760</v>
      </c>
      <c r="E19" s="280" t="s">
        <v>37</v>
      </c>
      <c r="F19" s="286" t="s">
        <v>254</v>
      </c>
      <c r="G19" s="155">
        <v>532</v>
      </c>
      <c r="H19" s="155">
        <v>510</v>
      </c>
      <c r="I19" s="156">
        <v>335</v>
      </c>
      <c r="J19" s="156">
        <f t="shared" si="0"/>
        <v>1377</v>
      </c>
      <c r="K19" s="13">
        <f t="shared" si="1"/>
        <v>0.49891304347826088</v>
      </c>
      <c r="L19" s="13">
        <f>+K19+165.289855072464%</f>
        <v>2.151811594202901</v>
      </c>
      <c r="M19" s="293"/>
      <c r="N19" s="284" t="s">
        <v>265</v>
      </c>
      <c r="O19" s="286" t="s">
        <v>267</v>
      </c>
      <c r="P19" s="65"/>
    </row>
    <row r="20" spans="1:16" ht="113.25" customHeight="1" thickBot="1" x14ac:dyDescent="0.3">
      <c r="A20" s="283"/>
      <c r="B20" s="285"/>
      <c r="C20" s="26" t="s">
        <v>251</v>
      </c>
      <c r="D20" s="24">
        <v>1435200</v>
      </c>
      <c r="E20" s="281"/>
      <c r="F20" s="288"/>
      <c r="G20" s="155">
        <v>292952</v>
      </c>
      <c r="H20" s="155">
        <v>281750</v>
      </c>
      <c r="I20" s="156">
        <v>174200</v>
      </c>
      <c r="J20" s="156">
        <f t="shared" si="0"/>
        <v>748902</v>
      </c>
      <c r="K20" s="13">
        <f t="shared" si="1"/>
        <v>0.52181020066889627</v>
      </c>
      <c r="L20" s="13">
        <f>+K20+162.551351727982%</f>
        <v>2.1473237179487161</v>
      </c>
      <c r="M20" s="294"/>
      <c r="N20" s="285"/>
      <c r="O20" s="288"/>
      <c r="P20" s="65"/>
    </row>
    <row r="21" spans="1:16" ht="99.95" customHeight="1" thickBot="1" x14ac:dyDescent="0.3">
      <c r="A21" s="283" t="s">
        <v>226</v>
      </c>
      <c r="B21" s="284" t="s">
        <v>255</v>
      </c>
      <c r="C21" s="26" t="s">
        <v>256</v>
      </c>
      <c r="D21" s="20">
        <v>4</v>
      </c>
      <c r="E21" s="280" t="s">
        <v>199</v>
      </c>
      <c r="F21" s="286" t="s">
        <v>257</v>
      </c>
      <c r="G21" s="155">
        <v>0</v>
      </c>
      <c r="H21" s="155">
        <v>0</v>
      </c>
      <c r="I21" s="156">
        <v>1</v>
      </c>
      <c r="J21" s="156">
        <f t="shared" si="0"/>
        <v>1</v>
      </c>
      <c r="K21" s="13">
        <f t="shared" si="1"/>
        <v>0.25</v>
      </c>
      <c r="L21" s="13">
        <f>+K21+25%</f>
        <v>0.5</v>
      </c>
      <c r="M21" s="292" t="s">
        <v>114</v>
      </c>
      <c r="N21" s="284" t="s">
        <v>265</v>
      </c>
      <c r="O21" s="286" t="s">
        <v>268</v>
      </c>
      <c r="P21" s="65"/>
    </row>
    <row r="22" spans="1:16" ht="99.95" customHeight="1" thickBot="1" x14ac:dyDescent="0.3">
      <c r="A22" s="283"/>
      <c r="B22" s="289"/>
      <c r="C22" s="26" t="s">
        <v>250</v>
      </c>
      <c r="D22" s="20">
        <v>48</v>
      </c>
      <c r="E22" s="290"/>
      <c r="F22" s="287"/>
      <c r="G22" s="155">
        <v>0</v>
      </c>
      <c r="H22" s="155">
        <v>0</v>
      </c>
      <c r="I22" s="156">
        <v>10</v>
      </c>
      <c r="J22" s="156">
        <f t="shared" si="0"/>
        <v>10</v>
      </c>
      <c r="K22" s="13">
        <f t="shared" si="1"/>
        <v>0.20833333333333334</v>
      </c>
      <c r="L22" s="13">
        <f>+K22+0%</f>
        <v>0.20833333333333334</v>
      </c>
      <c r="M22" s="293"/>
      <c r="N22" s="289"/>
      <c r="O22" s="287"/>
      <c r="P22" s="65"/>
    </row>
    <row r="23" spans="1:16" ht="99.95" customHeight="1" thickBot="1" x14ac:dyDescent="0.3">
      <c r="A23" s="283"/>
      <c r="B23" s="285"/>
      <c r="C23" s="26" t="s">
        <v>251</v>
      </c>
      <c r="D23" s="20">
        <v>55200</v>
      </c>
      <c r="E23" s="281"/>
      <c r="F23" s="288"/>
      <c r="G23" s="155">
        <v>0</v>
      </c>
      <c r="H23" s="155">
        <v>0</v>
      </c>
      <c r="I23" s="156">
        <v>80000</v>
      </c>
      <c r="J23" s="156">
        <f t="shared" si="0"/>
        <v>80000</v>
      </c>
      <c r="K23" s="13">
        <f t="shared" si="1"/>
        <v>1.4492753623188406</v>
      </c>
      <c r="L23" s="13">
        <f>+K23+32.6086956521739%</f>
        <v>1.7753623188405796</v>
      </c>
      <c r="M23" s="294"/>
      <c r="N23" s="285"/>
      <c r="O23" s="288"/>
      <c r="P23" s="65"/>
    </row>
    <row r="24" spans="1:16" ht="99.95" customHeight="1" thickBot="1" x14ac:dyDescent="0.3">
      <c r="A24" s="283"/>
      <c r="B24" s="284" t="s">
        <v>258</v>
      </c>
      <c r="C24" s="26" t="s">
        <v>259</v>
      </c>
      <c r="D24" s="20">
        <v>2</v>
      </c>
      <c r="E24" s="280" t="s">
        <v>199</v>
      </c>
      <c r="F24" s="286" t="s">
        <v>260</v>
      </c>
      <c r="G24" s="155">
        <v>0</v>
      </c>
      <c r="H24" s="155">
        <v>0</v>
      </c>
      <c r="I24" s="156">
        <v>0</v>
      </c>
      <c r="J24" s="156">
        <f>+IF(AND(G24&lt;&gt;"",H24="",I24=""),G24,IF(AND(G24&lt;&gt;"",H24&lt;&gt;"",I24=""),H24,IF(AND(G24&lt;&gt;"",H24&lt;&gt;"",I24&lt;&gt;""),I24,"N/D")))</f>
        <v>0</v>
      </c>
      <c r="K24" s="13">
        <f t="shared" si="1"/>
        <v>0</v>
      </c>
      <c r="L24" s="13">
        <f>+IFERROR(K24+0%,0)</f>
        <v>0</v>
      </c>
      <c r="M24" s="292" t="s">
        <v>114</v>
      </c>
      <c r="N24" s="284" t="s">
        <v>265</v>
      </c>
      <c r="O24" s="286" t="s">
        <v>269</v>
      </c>
      <c r="P24" s="65"/>
    </row>
    <row r="25" spans="1:16" ht="99.95" customHeight="1" thickBot="1" x14ac:dyDescent="0.3">
      <c r="A25" s="283"/>
      <c r="B25" s="289"/>
      <c r="C25" s="26" t="s">
        <v>250</v>
      </c>
      <c r="D25" s="20">
        <v>34</v>
      </c>
      <c r="E25" s="290"/>
      <c r="F25" s="287"/>
      <c r="G25" s="155">
        <v>0</v>
      </c>
      <c r="H25" s="155">
        <v>0</v>
      </c>
      <c r="I25" s="156">
        <v>0</v>
      </c>
      <c r="J25" s="156">
        <f>+IF(AND(G25&lt;&gt;"",H25="",I25=""),G25,IF(AND(G25&lt;&gt;"",H25&lt;&gt;"",I25=""),H25,IF(AND(G25&lt;&gt;"",H25&lt;&gt;"",I25&lt;&gt;""),I25,"N/D")))</f>
        <v>0</v>
      </c>
      <c r="K25" s="13">
        <f t="shared" si="1"/>
        <v>0</v>
      </c>
      <c r="L25" s="13">
        <f>+IFERROR(K25+0%,0)</f>
        <v>0</v>
      </c>
      <c r="M25" s="293"/>
      <c r="N25" s="289"/>
      <c r="O25" s="287"/>
      <c r="P25" s="65"/>
    </row>
    <row r="26" spans="1:16" ht="99.95" customHeight="1" thickBot="1" x14ac:dyDescent="0.3">
      <c r="A26" s="283"/>
      <c r="B26" s="285"/>
      <c r="C26" s="26" t="s">
        <v>251</v>
      </c>
      <c r="D26" s="20">
        <v>172800</v>
      </c>
      <c r="E26" s="281"/>
      <c r="F26" s="288"/>
      <c r="G26" s="155">
        <v>0</v>
      </c>
      <c r="H26" s="155">
        <v>0</v>
      </c>
      <c r="I26" s="156">
        <v>0</v>
      </c>
      <c r="J26" s="156">
        <f t="shared" si="0"/>
        <v>0</v>
      </c>
      <c r="K26" s="13">
        <f t="shared" si="1"/>
        <v>0</v>
      </c>
      <c r="L26" s="13">
        <f>+K26+0%</f>
        <v>0</v>
      </c>
      <c r="M26" s="293"/>
      <c r="N26" s="285"/>
      <c r="O26" s="288"/>
      <c r="P26" s="65"/>
    </row>
    <row r="27" spans="1:16" ht="264" customHeight="1" thickBot="1" x14ac:dyDescent="0.3">
      <c r="A27" s="26" t="s">
        <v>261</v>
      </c>
      <c r="B27" s="26" t="s">
        <v>262</v>
      </c>
      <c r="C27" s="26" t="s">
        <v>263</v>
      </c>
      <c r="D27" s="20">
        <v>2</v>
      </c>
      <c r="E27" s="21" t="s">
        <v>37</v>
      </c>
      <c r="F27" s="60" t="s">
        <v>264</v>
      </c>
      <c r="G27" s="155">
        <v>0</v>
      </c>
      <c r="H27" s="155">
        <v>0</v>
      </c>
      <c r="I27" s="156">
        <v>0</v>
      </c>
      <c r="J27" s="156">
        <f t="shared" si="0"/>
        <v>0</v>
      </c>
      <c r="K27" s="13">
        <f t="shared" si="1"/>
        <v>0</v>
      </c>
      <c r="L27" s="13">
        <f>+K27+50%</f>
        <v>0.5</v>
      </c>
      <c r="M27" s="295"/>
      <c r="N27" s="64" t="s">
        <v>270</v>
      </c>
      <c r="O27" s="61" t="s">
        <v>271</v>
      </c>
      <c r="P27" s="65"/>
    </row>
    <row r="28" spans="1:16" x14ac:dyDescent="0.25">
      <c r="A28" s="14"/>
      <c r="B28" s="14"/>
      <c r="C28" s="14"/>
      <c r="D28" s="14"/>
      <c r="E28" s="14"/>
      <c r="F28" s="15"/>
      <c r="G28" s="14"/>
      <c r="H28" s="14"/>
      <c r="I28" s="14"/>
      <c r="J28" s="14"/>
      <c r="K28" s="14"/>
      <c r="L28" s="14"/>
      <c r="M28" s="15"/>
      <c r="N28" s="15"/>
      <c r="O28" s="15"/>
    </row>
    <row r="29" spans="1:16" x14ac:dyDescent="0.25">
      <c r="A29" s="14"/>
      <c r="B29" s="14"/>
      <c r="C29" s="14"/>
      <c r="D29" s="14"/>
      <c r="E29" s="14"/>
      <c r="F29" s="15"/>
      <c r="G29" s="14"/>
      <c r="H29" s="14"/>
      <c r="I29" s="14"/>
      <c r="J29" s="14"/>
      <c r="K29" s="14"/>
      <c r="L29" s="14"/>
      <c r="M29" s="15"/>
      <c r="N29" s="15"/>
      <c r="O29" s="15"/>
    </row>
    <row r="30" spans="1:16" x14ac:dyDescent="0.25">
      <c r="A30" s="14"/>
      <c r="B30" s="14"/>
      <c r="C30" s="14"/>
      <c r="D30" s="14"/>
      <c r="E30" s="14"/>
      <c r="F30" s="15"/>
      <c r="G30" s="14"/>
      <c r="H30" s="14"/>
      <c r="I30" s="14"/>
      <c r="J30" s="14"/>
      <c r="K30" s="14"/>
      <c r="L30" s="14"/>
      <c r="M30" s="15"/>
      <c r="N30" s="15"/>
      <c r="O30" s="15"/>
    </row>
    <row r="31" spans="1:16" x14ac:dyDescent="0.25">
      <c r="A31" s="14"/>
      <c r="B31" s="14"/>
      <c r="C31" s="14"/>
      <c r="D31" s="14"/>
      <c r="E31" s="14"/>
      <c r="F31" s="15"/>
      <c r="G31" s="14"/>
      <c r="H31" s="14"/>
      <c r="I31" s="14"/>
      <c r="J31" s="14"/>
      <c r="K31" s="14"/>
      <c r="L31" s="14"/>
      <c r="M31" s="15"/>
      <c r="N31" s="15"/>
      <c r="O31" s="15"/>
    </row>
    <row r="32" spans="1:16" x14ac:dyDescent="0.25">
      <c r="A32" s="15"/>
      <c r="B32" s="15"/>
      <c r="C32" s="15"/>
      <c r="D32" s="15"/>
      <c r="E32" s="15"/>
      <c r="F32" s="15"/>
      <c r="G32" s="15"/>
      <c r="H32" s="15"/>
      <c r="I32" s="15"/>
      <c r="J32" s="15"/>
      <c r="K32" s="15"/>
      <c r="L32" s="15"/>
      <c r="M32" s="15"/>
      <c r="N32" s="15"/>
      <c r="O32" s="15"/>
    </row>
    <row r="33" spans="1:15" x14ac:dyDescent="0.25">
      <c r="A33" s="15"/>
      <c r="B33" s="15"/>
      <c r="C33" s="15"/>
      <c r="D33" s="15"/>
      <c r="E33" s="15"/>
      <c r="F33" s="15"/>
      <c r="G33" s="15"/>
      <c r="H33" s="15"/>
      <c r="I33" s="15"/>
      <c r="J33" s="15"/>
      <c r="K33" s="15"/>
      <c r="L33" s="15"/>
      <c r="M33" s="15"/>
      <c r="N33" s="15"/>
      <c r="O33" s="15"/>
    </row>
    <row r="34" spans="1:15" x14ac:dyDescent="0.25">
      <c r="A34" s="15"/>
      <c r="B34" s="15"/>
      <c r="C34" s="15"/>
      <c r="D34" s="15"/>
      <c r="E34" s="15"/>
      <c r="F34" s="15"/>
      <c r="G34" s="15"/>
      <c r="H34" s="15"/>
      <c r="I34" s="15"/>
      <c r="J34" s="15"/>
      <c r="K34" s="15"/>
      <c r="L34" s="15"/>
      <c r="M34" s="15"/>
      <c r="N34" s="15"/>
      <c r="O34" s="15"/>
    </row>
    <row r="35" spans="1:15" x14ac:dyDescent="0.25">
      <c r="A35" s="15"/>
      <c r="B35" s="15"/>
      <c r="C35" s="15"/>
      <c r="D35" s="15"/>
      <c r="E35" s="15"/>
      <c r="F35" s="15"/>
      <c r="G35" s="15"/>
      <c r="H35" s="15"/>
      <c r="I35" s="15"/>
      <c r="J35" s="15"/>
      <c r="K35" s="15"/>
      <c r="L35" s="15"/>
      <c r="M35" s="15"/>
      <c r="N35" s="15"/>
      <c r="O35" s="15"/>
    </row>
    <row r="36" spans="1:15" x14ac:dyDescent="0.25">
      <c r="A36" s="15"/>
      <c r="B36" s="15"/>
      <c r="C36" s="15"/>
      <c r="D36" s="15"/>
      <c r="E36" s="15"/>
      <c r="F36" s="15"/>
      <c r="G36" s="15"/>
      <c r="H36" s="15"/>
      <c r="I36" s="15"/>
      <c r="J36" s="15"/>
      <c r="K36" s="15"/>
      <c r="L36" s="15"/>
      <c r="M36" s="15"/>
      <c r="N36" s="15"/>
      <c r="O36" s="15"/>
    </row>
    <row r="37" spans="1:15" x14ac:dyDescent="0.25">
      <c r="A37" s="15"/>
      <c r="B37" s="15"/>
      <c r="C37" s="15"/>
      <c r="D37" s="15"/>
      <c r="E37" s="15"/>
      <c r="F37" s="15"/>
      <c r="G37" s="15"/>
      <c r="H37" s="15"/>
      <c r="I37" s="15"/>
      <c r="J37" s="15"/>
      <c r="K37" s="15"/>
      <c r="L37" s="15"/>
      <c r="M37" s="15"/>
      <c r="N37" s="15"/>
      <c r="O37" s="15"/>
    </row>
    <row r="38" spans="1:15" ht="15" customHeight="1" x14ac:dyDescent="0.25">
      <c r="A38" s="277"/>
      <c r="B38" s="277"/>
      <c r="C38" s="277"/>
      <c r="D38" s="277"/>
      <c r="E38" s="277"/>
      <c r="F38" s="277"/>
      <c r="G38" s="277"/>
      <c r="H38" s="277"/>
      <c r="I38" s="277"/>
      <c r="J38" s="277"/>
      <c r="K38" s="16"/>
      <c r="L38" s="16"/>
    </row>
    <row r="39" spans="1:15" x14ac:dyDescent="0.25">
      <c r="A39" s="277"/>
      <c r="B39" s="277"/>
      <c r="C39" s="277"/>
      <c r="D39" s="277"/>
      <c r="E39" s="277"/>
      <c r="F39" s="277"/>
      <c r="G39" s="277"/>
      <c r="H39" s="277"/>
      <c r="I39" s="277"/>
      <c r="J39" s="277"/>
      <c r="K39" s="16"/>
      <c r="L39" s="16"/>
    </row>
  </sheetData>
  <mergeCells count="40">
    <mergeCell ref="M21:M23"/>
    <mergeCell ref="M24:M27"/>
    <mergeCell ref="A12:P13"/>
    <mergeCell ref="O14:O15"/>
    <mergeCell ref="P14:P15"/>
    <mergeCell ref="A14:A15"/>
    <mergeCell ref="B14:E14"/>
    <mergeCell ref="F14:F15"/>
    <mergeCell ref="G14:L14"/>
    <mergeCell ref="N21:N23"/>
    <mergeCell ref="N24:N26"/>
    <mergeCell ref="O21:O23"/>
    <mergeCell ref="M14:M15"/>
    <mergeCell ref="N14:N15"/>
    <mergeCell ref="N16:N18"/>
    <mergeCell ref="O16:O18"/>
    <mergeCell ref="N19:N20"/>
    <mergeCell ref="A6:P6"/>
    <mergeCell ref="A7:P7"/>
    <mergeCell ref="A8:P8"/>
    <mergeCell ref="A9:P9"/>
    <mergeCell ref="A10:P11"/>
    <mergeCell ref="O19:O20"/>
    <mergeCell ref="M16:M20"/>
    <mergeCell ref="O24:O26"/>
    <mergeCell ref="A38:J39"/>
    <mergeCell ref="B16:B18"/>
    <mergeCell ref="E16:E18"/>
    <mergeCell ref="F16:F18"/>
    <mergeCell ref="B19:B20"/>
    <mergeCell ref="E19:E20"/>
    <mergeCell ref="F19:F20"/>
    <mergeCell ref="B21:B23"/>
    <mergeCell ref="E21:E23"/>
    <mergeCell ref="F21:F23"/>
    <mergeCell ref="B24:B26"/>
    <mergeCell ref="E24:E26"/>
    <mergeCell ref="F24:F26"/>
    <mergeCell ref="A16:A20"/>
    <mergeCell ref="A21:A26"/>
  </mergeCells>
  <printOptions horizontalCentered="1" verticalCentered="1"/>
  <pageMargins left="3.937007874015748E-2" right="3.937007874015748E-2" top="0.35433070866141736" bottom="0.39370078740157483" header="0.31496062992125984" footer="0.23622047244094491"/>
  <pageSetup scale="35" fitToHeight="0" orientation="landscape" r:id="rId1"/>
  <rowBreaks count="1" manualBreakCount="1">
    <brk id="20" max="15" man="1"/>
  </rowBreaks>
  <ignoredErrors>
    <ignoredError sqref="L17"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P42"/>
  <sheetViews>
    <sheetView showGridLines="0" zoomScale="60" zoomScaleNormal="60" zoomScaleSheetLayoutView="20" workbookViewId="0"/>
  </sheetViews>
  <sheetFormatPr baseColWidth="10" defaultColWidth="11.42578125" defaultRowHeight="15" x14ac:dyDescent="0.25"/>
  <cols>
    <col min="1" max="1" width="36.85546875" style="10" customWidth="1"/>
    <col min="2" max="2" width="25.7109375" style="10" customWidth="1"/>
    <col min="3" max="5" width="20.7109375" style="10" customWidth="1"/>
    <col min="6" max="6" width="52.42578125" style="10" customWidth="1"/>
    <col min="7" max="8" width="15.7109375" style="10" customWidth="1"/>
    <col min="9" max="9" width="17.140625" style="10" customWidth="1"/>
    <col min="10" max="11" width="15.7109375" style="10" customWidth="1"/>
    <col min="12" max="12" width="16.28515625" style="10" customWidth="1"/>
    <col min="13" max="13" width="22.28515625" style="10" customWidth="1"/>
    <col min="14" max="16" width="31.28515625" style="10" customWidth="1"/>
    <col min="17" max="16384" width="11.42578125" style="10"/>
  </cols>
  <sheetData>
    <row r="1" spans="1:16" ht="99.95" customHeight="1" x14ac:dyDescent="0.25"/>
    <row r="2" spans="1:16" ht="44.1" customHeight="1" x14ac:dyDescent="0.25">
      <c r="A2" s="9"/>
      <c r="B2" s="9"/>
      <c r="C2" s="9"/>
      <c r="D2" s="9"/>
      <c r="E2" s="9"/>
      <c r="F2" s="9"/>
      <c r="G2" s="9"/>
      <c r="H2" s="9"/>
      <c r="I2" s="9"/>
      <c r="J2" s="9"/>
      <c r="K2" s="9"/>
      <c r="L2" s="9"/>
      <c r="M2" s="9"/>
      <c r="N2" s="9"/>
      <c r="O2" s="9"/>
      <c r="P2" s="9"/>
    </row>
    <row r="3" spans="1:16" ht="44.1" customHeight="1" x14ac:dyDescent="0.25">
      <c r="A3" s="9"/>
      <c r="B3" s="9"/>
      <c r="C3" s="9"/>
      <c r="D3" s="9"/>
      <c r="E3" s="9"/>
      <c r="F3" s="9"/>
      <c r="G3" s="9"/>
      <c r="H3" s="9"/>
      <c r="I3" s="9"/>
      <c r="J3" s="9"/>
      <c r="K3" s="9"/>
      <c r="L3" s="9"/>
      <c r="M3" s="9"/>
      <c r="N3" s="9"/>
      <c r="O3" s="9"/>
      <c r="P3" s="9"/>
    </row>
    <row r="4" spans="1:16" ht="44.1" customHeight="1" x14ac:dyDescent="0.25">
      <c r="A4" s="9"/>
      <c r="B4" s="9"/>
      <c r="C4" s="9"/>
      <c r="D4" s="9"/>
      <c r="E4" s="9"/>
      <c r="F4" s="9"/>
      <c r="G4" s="9"/>
      <c r="H4" s="9"/>
      <c r="I4" s="9"/>
      <c r="J4" s="9"/>
      <c r="K4" s="9"/>
      <c r="L4" s="9"/>
      <c r="M4" s="9"/>
      <c r="N4" s="9"/>
      <c r="O4" s="9"/>
      <c r="P4" s="9"/>
    </row>
    <row r="5" spans="1:16" ht="44.1" customHeight="1" thickBot="1" x14ac:dyDescent="0.3">
      <c r="A5" s="9"/>
      <c r="B5" s="9"/>
      <c r="C5" s="9"/>
      <c r="D5" s="9"/>
      <c r="E5" s="9"/>
      <c r="F5" s="9"/>
      <c r="G5" s="9"/>
      <c r="H5" s="9"/>
      <c r="I5" s="9"/>
      <c r="J5" s="9"/>
      <c r="K5" s="9"/>
      <c r="L5" s="9"/>
      <c r="M5" s="9"/>
      <c r="N5" s="9"/>
      <c r="O5" s="9"/>
      <c r="P5" s="9"/>
    </row>
    <row r="6" spans="1:16" s="11" customFormat="1" ht="44.1" customHeight="1" thickBot="1" x14ac:dyDescent="0.3">
      <c r="A6" s="237" t="s">
        <v>18</v>
      </c>
      <c r="B6" s="238"/>
      <c r="C6" s="238"/>
      <c r="D6" s="238"/>
      <c r="E6" s="238"/>
      <c r="F6" s="238"/>
      <c r="G6" s="238"/>
      <c r="H6" s="238"/>
      <c r="I6" s="238"/>
      <c r="J6" s="238"/>
      <c r="K6" s="238"/>
      <c r="L6" s="238"/>
      <c r="M6" s="238"/>
      <c r="N6" s="238"/>
      <c r="O6" s="238"/>
      <c r="P6" s="239"/>
    </row>
    <row r="7" spans="1:16" s="11" customFormat="1" ht="99.95" customHeight="1" thickBot="1" x14ac:dyDescent="0.3">
      <c r="A7" s="234" t="s">
        <v>85</v>
      </c>
      <c r="B7" s="235"/>
      <c r="C7" s="235"/>
      <c r="D7" s="235"/>
      <c r="E7" s="235"/>
      <c r="F7" s="235"/>
      <c r="G7" s="235"/>
      <c r="H7" s="235"/>
      <c r="I7" s="235"/>
      <c r="J7" s="235"/>
      <c r="K7" s="235"/>
      <c r="L7" s="235"/>
      <c r="M7" s="235"/>
      <c r="N7" s="235"/>
      <c r="O7" s="235"/>
      <c r="P7" s="236"/>
    </row>
    <row r="8" spans="1:16" ht="27" thickBot="1" x14ac:dyDescent="0.3">
      <c r="A8" s="241" t="str">
        <f>+IF(Presentación!B1="","-","Informe de Ejecución del "&amp;Presentación!B1&amp;" del POA 2021 del INESPRE")</f>
        <v>Informe de Ejecución del Cuarto Trimestre del POA 2021 del INESPRE</v>
      </c>
      <c r="B8" s="241"/>
      <c r="C8" s="241"/>
      <c r="D8" s="241"/>
      <c r="E8" s="241"/>
      <c r="F8" s="241"/>
      <c r="G8" s="241"/>
      <c r="H8" s="241"/>
      <c r="I8" s="241"/>
      <c r="J8" s="241"/>
      <c r="K8" s="241"/>
      <c r="L8" s="241"/>
      <c r="M8" s="241"/>
      <c r="N8" s="241"/>
      <c r="O8" s="241"/>
      <c r="P8" s="242"/>
    </row>
    <row r="9" spans="1:16" s="12" customFormat="1" ht="23.25" customHeight="1" x14ac:dyDescent="0.25">
      <c r="A9" s="243" t="s">
        <v>92</v>
      </c>
      <c r="B9" s="244"/>
      <c r="C9" s="244"/>
      <c r="D9" s="244"/>
      <c r="E9" s="244"/>
      <c r="F9" s="244"/>
      <c r="G9" s="244"/>
      <c r="H9" s="244"/>
      <c r="I9" s="244"/>
      <c r="J9" s="244"/>
      <c r="K9" s="244"/>
      <c r="L9" s="244"/>
      <c r="M9" s="244"/>
      <c r="N9" s="244"/>
      <c r="O9" s="244"/>
      <c r="P9" s="245"/>
    </row>
    <row r="10" spans="1:16" s="12" customFormat="1" ht="20.100000000000001" customHeight="1" x14ac:dyDescent="0.25">
      <c r="A10" s="246" t="s">
        <v>19</v>
      </c>
      <c r="B10" s="230"/>
      <c r="C10" s="230"/>
      <c r="D10" s="230"/>
      <c r="E10" s="230"/>
      <c r="F10" s="230"/>
      <c r="G10" s="230"/>
      <c r="H10" s="230"/>
      <c r="I10" s="230"/>
      <c r="J10" s="230"/>
      <c r="K10" s="230"/>
      <c r="L10" s="230"/>
      <c r="M10" s="230"/>
      <c r="N10" s="230"/>
      <c r="O10" s="230"/>
      <c r="P10" s="231"/>
    </row>
    <row r="11" spans="1:16" s="12" customFormat="1" ht="20.100000000000001" customHeight="1" x14ac:dyDescent="0.25">
      <c r="A11" s="247"/>
      <c r="B11" s="248"/>
      <c r="C11" s="248"/>
      <c r="D11" s="248"/>
      <c r="E11" s="248"/>
      <c r="F11" s="248"/>
      <c r="G11" s="248"/>
      <c r="H11" s="248"/>
      <c r="I11" s="248"/>
      <c r="J11" s="248"/>
      <c r="K11" s="248"/>
      <c r="L11" s="248"/>
      <c r="M11" s="248"/>
      <c r="N11" s="248"/>
      <c r="O11" s="248"/>
      <c r="P11" s="249"/>
    </row>
    <row r="12" spans="1:16" s="12" customFormat="1" ht="14.45" customHeight="1" x14ac:dyDescent="0.25">
      <c r="A12" s="230" t="s">
        <v>88</v>
      </c>
      <c r="B12" s="230"/>
      <c r="C12" s="230"/>
      <c r="D12" s="230"/>
      <c r="E12" s="230"/>
      <c r="F12" s="230"/>
      <c r="G12" s="230"/>
      <c r="H12" s="230"/>
      <c r="I12" s="230"/>
      <c r="J12" s="230"/>
      <c r="K12" s="230"/>
      <c r="L12" s="230"/>
      <c r="M12" s="230"/>
      <c r="N12" s="230"/>
      <c r="O12" s="230"/>
      <c r="P12" s="231"/>
    </row>
    <row r="13" spans="1:16" s="12" customFormat="1" ht="15" customHeight="1" thickBot="1" x14ac:dyDescent="0.3">
      <c r="A13" s="232"/>
      <c r="B13" s="232"/>
      <c r="C13" s="232"/>
      <c r="D13" s="232"/>
      <c r="E13" s="232"/>
      <c r="F13" s="232"/>
      <c r="G13" s="232"/>
      <c r="H13" s="232"/>
      <c r="I13" s="232"/>
      <c r="J13" s="232"/>
      <c r="K13" s="232"/>
      <c r="L13" s="232"/>
      <c r="M13" s="232"/>
      <c r="N13" s="232"/>
      <c r="O13" s="232"/>
      <c r="P13" s="233"/>
    </row>
    <row r="14" spans="1:16" ht="47.25" customHeight="1" thickBot="1" x14ac:dyDescent="0.3">
      <c r="A14" s="226" t="s">
        <v>20</v>
      </c>
      <c r="B14" s="226" t="s">
        <v>21</v>
      </c>
      <c r="C14" s="226"/>
      <c r="D14" s="226"/>
      <c r="E14" s="226"/>
      <c r="F14" s="226" t="s">
        <v>22</v>
      </c>
      <c r="G14" s="227" t="str">
        <f>+IF(Presentación!B1="","-","Ejecución del "&amp;Presentación!B1)</f>
        <v>Ejecución del Cuarto Trimestre</v>
      </c>
      <c r="H14" s="228"/>
      <c r="I14" s="228"/>
      <c r="J14" s="228"/>
      <c r="K14" s="228"/>
      <c r="L14" s="229"/>
      <c r="M14" s="226" t="s">
        <v>23</v>
      </c>
      <c r="N14" s="226" t="s">
        <v>24</v>
      </c>
      <c r="O14" s="226" t="s">
        <v>25</v>
      </c>
      <c r="P14" s="226" t="s">
        <v>26</v>
      </c>
    </row>
    <row r="15" spans="1:16" s="12" customFormat="1" ht="63" customHeight="1" thickBot="1" x14ac:dyDescent="0.3">
      <c r="A15" s="226"/>
      <c r="B15" s="17" t="s">
        <v>27</v>
      </c>
      <c r="C15" s="17" t="s">
        <v>28</v>
      </c>
      <c r="D15" s="17" t="s">
        <v>29</v>
      </c>
      <c r="E15" s="17" t="s">
        <v>30</v>
      </c>
      <c r="F15" s="226"/>
      <c r="G15" s="18" t="str">
        <f>+IF(Presentación!B1="","-",IF(Presentación!B1="Primer Trimestre","Enero",IF(Presentación!B1="Segundo Trimestre","Abril",IF(Presentación!B1="Tercer Trimestre","Julio",IF(Presentación!B1="Cuarto Trimestre","Octubre")))))</f>
        <v>Octubre</v>
      </c>
      <c r="H15" s="18" t="str">
        <f>+IF(Presentación!B1="","-",IF(Presentación!B1="Primer Trimestre","Febrero",IF(Presentación!B1="Segundo Trimestre","Mayo",IF(Presentación!B1="Tercer Trimestre","Agosto",IF(Presentación!B1="Cuarto Trimestre","Noviembre")))))</f>
        <v>Noviembre</v>
      </c>
      <c r="I15" s="18" t="str">
        <f>+IF(Presentación!B1="","-",IF(Presentación!B1="Primer Trimestre","Marzo",IF(Presentación!B1="Segundo Trimestre","Junio",IF(Presentación!B1="Tercer Trimestre","Septiembre",IF(Presentación!B1="Cuarto Trimestre","Diciembre")))))</f>
        <v>Diciembre</v>
      </c>
      <c r="J15" s="18" t="s">
        <v>31</v>
      </c>
      <c r="K15" s="18" t="s">
        <v>32</v>
      </c>
      <c r="L15" s="18" t="s">
        <v>33</v>
      </c>
      <c r="M15" s="226"/>
      <c r="N15" s="226"/>
      <c r="O15" s="226"/>
      <c r="P15" s="226"/>
    </row>
    <row r="16" spans="1:16" ht="112.5" customHeight="1" thickBot="1" x14ac:dyDescent="0.3">
      <c r="A16" s="296" t="s">
        <v>272</v>
      </c>
      <c r="B16" s="66" t="s">
        <v>273</v>
      </c>
      <c r="C16" s="66" t="s">
        <v>274</v>
      </c>
      <c r="D16" s="20">
        <v>2</v>
      </c>
      <c r="E16" s="67" t="s">
        <v>37</v>
      </c>
      <c r="F16" s="68" t="s">
        <v>275</v>
      </c>
      <c r="G16" s="155">
        <v>0</v>
      </c>
      <c r="H16" s="155">
        <v>1</v>
      </c>
      <c r="I16" s="155">
        <v>0</v>
      </c>
      <c r="J16" s="156">
        <f>+SUM(G16:I16)</f>
        <v>1</v>
      </c>
      <c r="K16" s="13">
        <f>+IFERROR(J16/D16,"-")</f>
        <v>0.5</v>
      </c>
      <c r="L16" s="13">
        <f>+K16+150%</f>
        <v>2</v>
      </c>
      <c r="M16" s="66" t="s">
        <v>81</v>
      </c>
      <c r="N16" s="75" t="s">
        <v>324</v>
      </c>
      <c r="O16" s="68" t="s">
        <v>325</v>
      </c>
      <c r="P16" s="76" t="s">
        <v>326</v>
      </c>
    </row>
    <row r="17" spans="1:16" ht="126" customHeight="1" thickBot="1" x14ac:dyDescent="0.3">
      <c r="A17" s="296"/>
      <c r="B17" s="66" t="s">
        <v>276</v>
      </c>
      <c r="C17" s="66" t="s">
        <v>277</v>
      </c>
      <c r="D17" s="22">
        <v>24</v>
      </c>
      <c r="E17" s="67" t="s">
        <v>37</v>
      </c>
      <c r="F17" s="68" t="s">
        <v>278</v>
      </c>
      <c r="G17" s="155">
        <v>1</v>
      </c>
      <c r="H17" s="155">
        <v>2</v>
      </c>
      <c r="I17" s="155">
        <v>0</v>
      </c>
      <c r="J17" s="156">
        <f t="shared" ref="J17:J30" si="0">+SUM(G17:I17)</f>
        <v>3</v>
      </c>
      <c r="K17" s="13">
        <f t="shared" ref="K17:K30" si="1">+IFERROR(J17/D17,"-")</f>
        <v>0.125</v>
      </c>
      <c r="L17" s="13">
        <f>+K17+50%</f>
        <v>0.625</v>
      </c>
      <c r="M17" s="66" t="s">
        <v>81</v>
      </c>
      <c r="N17" s="75" t="s">
        <v>324</v>
      </c>
      <c r="O17" s="77" t="s">
        <v>327</v>
      </c>
      <c r="P17" s="76" t="s">
        <v>328</v>
      </c>
    </row>
    <row r="18" spans="1:16" ht="99.95" customHeight="1" thickBot="1" x14ac:dyDescent="0.3">
      <c r="A18" s="296" t="s">
        <v>279</v>
      </c>
      <c r="B18" s="66" t="s">
        <v>280</v>
      </c>
      <c r="C18" s="66" t="s">
        <v>281</v>
      </c>
      <c r="D18" s="24">
        <v>36</v>
      </c>
      <c r="E18" s="67" t="s">
        <v>37</v>
      </c>
      <c r="F18" s="68" t="s">
        <v>282</v>
      </c>
      <c r="G18" s="155">
        <v>6</v>
      </c>
      <c r="H18" s="155">
        <v>4</v>
      </c>
      <c r="I18" s="155">
        <v>4</v>
      </c>
      <c r="J18" s="156">
        <f t="shared" si="0"/>
        <v>14</v>
      </c>
      <c r="K18" s="13">
        <f t="shared" si="1"/>
        <v>0.3888888888888889</v>
      </c>
      <c r="L18" s="13">
        <f>+K18+88.8888888888889%</f>
        <v>1.2777777777777779</v>
      </c>
      <c r="M18" s="66" t="s">
        <v>81</v>
      </c>
      <c r="N18" s="66" t="s">
        <v>329</v>
      </c>
      <c r="O18" s="77" t="s">
        <v>330</v>
      </c>
      <c r="P18" s="76"/>
    </row>
    <row r="19" spans="1:16" ht="99.95" customHeight="1" thickBot="1" x14ac:dyDescent="0.3">
      <c r="A19" s="296"/>
      <c r="B19" s="66" t="s">
        <v>283</v>
      </c>
      <c r="C19" s="66" t="s">
        <v>284</v>
      </c>
      <c r="D19" s="25">
        <v>12</v>
      </c>
      <c r="E19" s="67" t="s">
        <v>37</v>
      </c>
      <c r="F19" s="68" t="s">
        <v>285</v>
      </c>
      <c r="G19" s="155">
        <v>4</v>
      </c>
      <c r="H19" s="155">
        <v>4</v>
      </c>
      <c r="I19" s="155">
        <v>3</v>
      </c>
      <c r="J19" s="156">
        <f t="shared" si="0"/>
        <v>11</v>
      </c>
      <c r="K19" s="13">
        <f t="shared" si="1"/>
        <v>0.91666666666666663</v>
      </c>
      <c r="L19" s="13">
        <f>+K19+216.666666666666%</f>
        <v>3.0833333333333264</v>
      </c>
      <c r="M19" s="66" t="s">
        <v>81</v>
      </c>
      <c r="N19" s="66" t="s">
        <v>331</v>
      </c>
      <c r="O19" s="77" t="s">
        <v>332</v>
      </c>
      <c r="P19" s="76" t="s">
        <v>328</v>
      </c>
    </row>
    <row r="20" spans="1:16" ht="213" customHeight="1" thickBot="1" x14ac:dyDescent="0.3">
      <c r="A20" s="66" t="s">
        <v>286</v>
      </c>
      <c r="B20" s="66" t="s">
        <v>287</v>
      </c>
      <c r="C20" s="66" t="s">
        <v>288</v>
      </c>
      <c r="D20" s="24">
        <v>4</v>
      </c>
      <c r="E20" s="69" t="s">
        <v>37</v>
      </c>
      <c r="F20" s="68" t="s">
        <v>289</v>
      </c>
      <c r="G20" s="155">
        <v>0</v>
      </c>
      <c r="H20" s="155">
        <v>0</v>
      </c>
      <c r="I20" s="155">
        <v>1</v>
      </c>
      <c r="J20" s="156">
        <f t="shared" si="0"/>
        <v>1</v>
      </c>
      <c r="K20" s="13">
        <f t="shared" si="1"/>
        <v>0.25</v>
      </c>
      <c r="L20" s="13">
        <f>+K20+25%</f>
        <v>0.5</v>
      </c>
      <c r="M20" s="66" t="s">
        <v>333</v>
      </c>
      <c r="N20" s="78" t="s">
        <v>334</v>
      </c>
      <c r="O20" s="77" t="s">
        <v>335</v>
      </c>
      <c r="P20" s="76"/>
    </row>
    <row r="21" spans="1:16" ht="156" customHeight="1" thickBot="1" x14ac:dyDescent="0.3">
      <c r="A21" s="66" t="s">
        <v>290</v>
      </c>
      <c r="B21" s="66" t="s">
        <v>291</v>
      </c>
      <c r="C21" s="66" t="s">
        <v>292</v>
      </c>
      <c r="D21" s="20">
        <v>2</v>
      </c>
      <c r="E21" s="69" t="s">
        <v>199</v>
      </c>
      <c r="F21" s="68" t="s">
        <v>293</v>
      </c>
      <c r="G21" s="155">
        <v>0</v>
      </c>
      <c r="H21" s="155">
        <v>0</v>
      </c>
      <c r="I21" s="155">
        <v>0</v>
      </c>
      <c r="J21" s="156">
        <f t="shared" si="0"/>
        <v>0</v>
      </c>
      <c r="K21" s="13">
        <f t="shared" si="1"/>
        <v>0</v>
      </c>
      <c r="L21" s="13">
        <f>+K21+0%</f>
        <v>0</v>
      </c>
      <c r="M21" s="66" t="s">
        <v>333</v>
      </c>
      <c r="N21" s="78" t="s">
        <v>336</v>
      </c>
      <c r="O21" s="77" t="s">
        <v>337</v>
      </c>
      <c r="P21" s="76"/>
    </row>
    <row r="22" spans="1:16" ht="201.75" customHeight="1" thickBot="1" x14ac:dyDescent="0.3">
      <c r="A22" s="66" t="s">
        <v>294</v>
      </c>
      <c r="B22" s="66" t="s">
        <v>295</v>
      </c>
      <c r="C22" s="66" t="s">
        <v>296</v>
      </c>
      <c r="D22" s="20">
        <v>12</v>
      </c>
      <c r="E22" s="69" t="s">
        <v>60</v>
      </c>
      <c r="F22" s="68" t="s">
        <v>297</v>
      </c>
      <c r="G22" s="155">
        <v>0</v>
      </c>
      <c r="H22" s="155">
        <v>0</v>
      </c>
      <c r="I22" s="155">
        <v>3</v>
      </c>
      <c r="J22" s="156">
        <f t="shared" si="0"/>
        <v>3</v>
      </c>
      <c r="K22" s="13">
        <f t="shared" si="1"/>
        <v>0.25</v>
      </c>
      <c r="L22" s="13">
        <f>+K22+50%</f>
        <v>0.75</v>
      </c>
      <c r="M22" s="66" t="s">
        <v>333</v>
      </c>
      <c r="N22" s="78" t="s">
        <v>338</v>
      </c>
      <c r="O22" s="77" t="s">
        <v>339</v>
      </c>
      <c r="P22" s="76"/>
    </row>
    <row r="23" spans="1:16" ht="99.95" customHeight="1" thickBot="1" x14ac:dyDescent="0.3">
      <c r="A23" s="66" t="s">
        <v>298</v>
      </c>
      <c r="B23" s="66" t="s">
        <v>299</v>
      </c>
      <c r="C23" s="66" t="s">
        <v>300</v>
      </c>
      <c r="D23" s="20">
        <v>1</v>
      </c>
      <c r="E23" s="69" t="s">
        <v>60</v>
      </c>
      <c r="F23" s="68" t="s">
        <v>301</v>
      </c>
      <c r="G23" s="155">
        <v>0</v>
      </c>
      <c r="H23" s="155">
        <v>0</v>
      </c>
      <c r="I23" s="155">
        <v>0</v>
      </c>
      <c r="J23" s="156">
        <f t="shared" si="0"/>
        <v>0</v>
      </c>
      <c r="K23" s="13">
        <f t="shared" si="1"/>
        <v>0</v>
      </c>
      <c r="L23" s="13">
        <f>+K23+0%</f>
        <v>0</v>
      </c>
      <c r="M23" s="66" t="s">
        <v>333</v>
      </c>
      <c r="N23" s="78" t="s">
        <v>340</v>
      </c>
      <c r="O23" s="77" t="s">
        <v>341</v>
      </c>
      <c r="P23" s="76"/>
    </row>
    <row r="24" spans="1:16" ht="99.95" customHeight="1" thickBot="1" x14ac:dyDescent="0.3">
      <c r="A24" s="66" t="s">
        <v>302</v>
      </c>
      <c r="B24" s="66" t="s">
        <v>303</v>
      </c>
      <c r="C24" s="70" t="s">
        <v>304</v>
      </c>
      <c r="D24" s="20">
        <v>1</v>
      </c>
      <c r="E24" s="71" t="s">
        <v>37</v>
      </c>
      <c r="F24" s="68" t="s">
        <v>305</v>
      </c>
      <c r="G24" s="155">
        <v>0</v>
      </c>
      <c r="H24" s="155">
        <v>0</v>
      </c>
      <c r="I24" s="155">
        <v>0</v>
      </c>
      <c r="J24" s="156">
        <f t="shared" si="0"/>
        <v>0</v>
      </c>
      <c r="K24" s="13">
        <f t="shared" si="1"/>
        <v>0</v>
      </c>
      <c r="L24" s="13">
        <f>+K24+100%</f>
        <v>1</v>
      </c>
      <c r="M24" s="66" t="s">
        <v>342</v>
      </c>
      <c r="N24" s="66" t="s">
        <v>67</v>
      </c>
      <c r="O24" s="68" t="s">
        <v>343</v>
      </c>
      <c r="P24" s="76"/>
    </row>
    <row r="25" spans="1:16" ht="114.75" customHeight="1" thickBot="1" x14ac:dyDescent="0.3">
      <c r="A25" s="66" t="s">
        <v>306</v>
      </c>
      <c r="B25" s="66" t="s">
        <v>307</v>
      </c>
      <c r="C25" s="70" t="s">
        <v>304</v>
      </c>
      <c r="D25" s="20">
        <v>1</v>
      </c>
      <c r="E25" s="71" t="s">
        <v>37</v>
      </c>
      <c r="F25" s="68" t="s">
        <v>308</v>
      </c>
      <c r="G25" s="155">
        <v>0</v>
      </c>
      <c r="H25" s="155">
        <v>0</v>
      </c>
      <c r="I25" s="155">
        <v>0</v>
      </c>
      <c r="J25" s="156">
        <f t="shared" si="0"/>
        <v>0</v>
      </c>
      <c r="K25" s="13">
        <f t="shared" si="1"/>
        <v>0</v>
      </c>
      <c r="L25" s="13">
        <f>+K25+0%</f>
        <v>0</v>
      </c>
      <c r="M25" s="66" t="s">
        <v>342</v>
      </c>
      <c r="N25" s="78" t="s">
        <v>344</v>
      </c>
      <c r="O25" s="68" t="s">
        <v>345</v>
      </c>
      <c r="P25" s="76"/>
    </row>
    <row r="26" spans="1:16" ht="99.95" customHeight="1" thickBot="1" x14ac:dyDescent="0.3">
      <c r="A26" s="66" t="s">
        <v>309</v>
      </c>
      <c r="B26" s="66" t="s">
        <v>310</v>
      </c>
      <c r="C26" s="70" t="s">
        <v>304</v>
      </c>
      <c r="D26" s="20">
        <v>1</v>
      </c>
      <c r="E26" s="71" t="s">
        <v>37</v>
      </c>
      <c r="F26" s="68" t="s">
        <v>311</v>
      </c>
      <c r="G26" s="155">
        <v>0</v>
      </c>
      <c r="H26" s="155">
        <v>0</v>
      </c>
      <c r="I26" s="155">
        <v>0</v>
      </c>
      <c r="J26" s="156">
        <f t="shared" si="0"/>
        <v>0</v>
      </c>
      <c r="K26" s="13">
        <f t="shared" si="1"/>
        <v>0</v>
      </c>
      <c r="L26" s="13">
        <f>+K26+100%</f>
        <v>1</v>
      </c>
      <c r="M26" s="66" t="s">
        <v>342</v>
      </c>
      <c r="N26" s="78" t="s">
        <v>346</v>
      </c>
      <c r="O26" s="68" t="s">
        <v>347</v>
      </c>
      <c r="P26" s="76"/>
    </row>
    <row r="27" spans="1:16" ht="99.95" customHeight="1" thickBot="1" x14ac:dyDescent="0.3">
      <c r="A27" s="66" t="s">
        <v>312</v>
      </c>
      <c r="B27" s="66" t="s">
        <v>313</v>
      </c>
      <c r="C27" s="70" t="s">
        <v>304</v>
      </c>
      <c r="D27" s="20">
        <v>1</v>
      </c>
      <c r="E27" s="71" t="s">
        <v>37</v>
      </c>
      <c r="F27" s="68" t="s">
        <v>314</v>
      </c>
      <c r="G27" s="155">
        <v>0</v>
      </c>
      <c r="H27" s="155">
        <v>0</v>
      </c>
      <c r="I27" s="155">
        <v>0</v>
      </c>
      <c r="J27" s="156">
        <f t="shared" si="0"/>
        <v>0</v>
      </c>
      <c r="K27" s="13">
        <f t="shared" si="1"/>
        <v>0</v>
      </c>
      <c r="L27" s="13">
        <f>+K27+0%</f>
        <v>0</v>
      </c>
      <c r="M27" s="66" t="s">
        <v>342</v>
      </c>
      <c r="N27" s="66" t="s">
        <v>348</v>
      </c>
      <c r="O27" s="68" t="s">
        <v>349</v>
      </c>
      <c r="P27" s="76"/>
    </row>
    <row r="28" spans="1:16" ht="99.95" customHeight="1" thickBot="1" x14ac:dyDescent="0.3">
      <c r="A28" s="72" t="s">
        <v>315</v>
      </c>
      <c r="B28" s="72" t="s">
        <v>316</v>
      </c>
      <c r="C28" s="73" t="s">
        <v>304</v>
      </c>
      <c r="D28" s="20">
        <v>1</v>
      </c>
      <c r="E28" s="71" t="s">
        <v>37</v>
      </c>
      <c r="F28" s="74" t="s">
        <v>317</v>
      </c>
      <c r="G28" s="155">
        <v>0</v>
      </c>
      <c r="H28" s="155">
        <v>0</v>
      </c>
      <c r="I28" s="155">
        <v>0</v>
      </c>
      <c r="J28" s="156">
        <f t="shared" si="0"/>
        <v>0</v>
      </c>
      <c r="K28" s="13">
        <f t="shared" si="1"/>
        <v>0</v>
      </c>
      <c r="L28" s="13">
        <f>+K28+100%</f>
        <v>1</v>
      </c>
      <c r="M28" s="66" t="s">
        <v>342</v>
      </c>
      <c r="N28" s="72" t="s">
        <v>234</v>
      </c>
      <c r="O28" s="74" t="s">
        <v>350</v>
      </c>
      <c r="P28" s="76"/>
    </row>
    <row r="29" spans="1:16" ht="99.95" customHeight="1" thickBot="1" x14ac:dyDescent="0.3">
      <c r="A29" s="72" t="s">
        <v>318</v>
      </c>
      <c r="B29" s="72" t="s">
        <v>319</v>
      </c>
      <c r="C29" s="73" t="s">
        <v>304</v>
      </c>
      <c r="D29" s="20">
        <v>1</v>
      </c>
      <c r="E29" s="71" t="s">
        <v>37</v>
      </c>
      <c r="F29" s="74" t="s">
        <v>320</v>
      </c>
      <c r="G29" s="155">
        <v>0</v>
      </c>
      <c r="H29" s="155">
        <v>0</v>
      </c>
      <c r="I29" s="155">
        <v>0</v>
      </c>
      <c r="J29" s="156">
        <f t="shared" si="0"/>
        <v>0</v>
      </c>
      <c r="K29" s="13">
        <f t="shared" si="1"/>
        <v>0</v>
      </c>
      <c r="L29" s="13">
        <f>+K29+100%</f>
        <v>1</v>
      </c>
      <c r="M29" s="66" t="s">
        <v>342</v>
      </c>
      <c r="N29" s="78" t="s">
        <v>351</v>
      </c>
      <c r="O29" s="74" t="s">
        <v>352</v>
      </c>
      <c r="P29" s="76"/>
    </row>
    <row r="30" spans="1:16" ht="139.5" customHeight="1" thickBot="1" x14ac:dyDescent="0.3">
      <c r="A30" s="72" t="s">
        <v>321</v>
      </c>
      <c r="B30" s="72" t="s">
        <v>322</v>
      </c>
      <c r="C30" s="73" t="s">
        <v>304</v>
      </c>
      <c r="D30" s="20">
        <v>1</v>
      </c>
      <c r="E30" s="71" t="s">
        <v>37</v>
      </c>
      <c r="F30" s="74" t="s">
        <v>323</v>
      </c>
      <c r="G30" s="155">
        <v>0</v>
      </c>
      <c r="H30" s="155">
        <v>0</v>
      </c>
      <c r="I30" s="155">
        <v>0</v>
      </c>
      <c r="J30" s="156">
        <f t="shared" si="0"/>
        <v>0</v>
      </c>
      <c r="K30" s="13">
        <f t="shared" si="1"/>
        <v>0</v>
      </c>
      <c r="L30" s="13">
        <f>+K30+100%</f>
        <v>1</v>
      </c>
      <c r="M30" s="66" t="s">
        <v>342</v>
      </c>
      <c r="N30" s="79" t="s">
        <v>353</v>
      </c>
      <c r="O30" s="74" t="s">
        <v>354</v>
      </c>
      <c r="P30" s="76"/>
    </row>
    <row r="31" spans="1:16" x14ac:dyDescent="0.25">
      <c r="A31" s="14"/>
      <c r="B31" s="14"/>
      <c r="C31" s="14"/>
      <c r="D31" s="14"/>
      <c r="E31" s="14"/>
      <c r="F31" s="15"/>
      <c r="G31" s="14"/>
      <c r="H31" s="14"/>
      <c r="I31" s="14"/>
      <c r="J31" s="14"/>
      <c r="K31" s="14"/>
      <c r="L31" s="14"/>
      <c r="M31" s="15"/>
      <c r="N31" s="15"/>
      <c r="O31" s="15"/>
    </row>
    <row r="32" spans="1:16" x14ac:dyDescent="0.25">
      <c r="A32" s="14"/>
      <c r="B32" s="14"/>
      <c r="C32" s="14"/>
      <c r="D32" s="14"/>
      <c r="E32" s="14"/>
      <c r="F32" s="15"/>
      <c r="G32" s="14"/>
      <c r="H32" s="14"/>
      <c r="I32" s="14"/>
      <c r="J32" s="14"/>
      <c r="K32" s="14"/>
      <c r="L32" s="14"/>
      <c r="M32" s="15"/>
      <c r="N32" s="15"/>
      <c r="O32" s="15"/>
    </row>
    <row r="33" spans="1:15" x14ac:dyDescent="0.25">
      <c r="A33" s="14"/>
      <c r="B33" s="14"/>
      <c r="C33" s="14"/>
      <c r="D33" s="14"/>
      <c r="E33" s="14"/>
      <c r="F33" s="15"/>
      <c r="G33" s="14"/>
      <c r="H33" s="14"/>
      <c r="I33" s="14"/>
      <c r="J33" s="14"/>
      <c r="K33" s="14"/>
      <c r="L33" s="14"/>
      <c r="M33" s="15"/>
      <c r="N33" s="15"/>
      <c r="O33" s="15"/>
    </row>
    <row r="34" spans="1:15" x14ac:dyDescent="0.25">
      <c r="A34" s="14"/>
      <c r="B34" s="14"/>
      <c r="C34" s="14"/>
      <c r="D34" s="14"/>
      <c r="E34" s="14"/>
      <c r="F34" s="15"/>
      <c r="G34" s="14"/>
      <c r="H34" s="14"/>
      <c r="I34" s="14"/>
      <c r="J34" s="14"/>
      <c r="K34" s="14"/>
      <c r="L34" s="14"/>
      <c r="M34" s="15"/>
      <c r="N34" s="15"/>
      <c r="O34" s="15"/>
    </row>
    <row r="35" spans="1:15" x14ac:dyDescent="0.25">
      <c r="A35" s="15"/>
      <c r="B35" s="15"/>
      <c r="C35" s="15"/>
      <c r="D35" s="15"/>
      <c r="E35" s="15"/>
      <c r="F35" s="15"/>
      <c r="G35" s="15"/>
      <c r="H35" s="15"/>
      <c r="I35" s="15"/>
      <c r="J35" s="15"/>
      <c r="K35" s="15"/>
      <c r="L35" s="15"/>
      <c r="M35" s="15"/>
      <c r="N35" s="15"/>
      <c r="O35" s="15"/>
    </row>
    <row r="36" spans="1:15" x14ac:dyDescent="0.25">
      <c r="A36" s="15"/>
      <c r="B36" s="15"/>
      <c r="C36" s="15"/>
      <c r="D36" s="15"/>
      <c r="E36" s="15"/>
      <c r="F36" s="15"/>
      <c r="G36" s="15"/>
      <c r="H36" s="15"/>
      <c r="I36" s="15"/>
      <c r="J36" s="15"/>
      <c r="K36" s="15"/>
      <c r="L36" s="15"/>
      <c r="M36" s="15"/>
      <c r="N36" s="15"/>
      <c r="O36" s="15"/>
    </row>
    <row r="37" spans="1:15" x14ac:dyDescent="0.25">
      <c r="A37" s="15"/>
      <c r="B37" s="15"/>
      <c r="C37" s="15"/>
      <c r="D37" s="15"/>
      <c r="E37" s="15"/>
      <c r="F37" s="15"/>
      <c r="G37" s="15"/>
      <c r="H37" s="15"/>
      <c r="I37" s="15"/>
      <c r="J37" s="15"/>
      <c r="K37" s="15"/>
      <c r="L37" s="15"/>
      <c r="M37" s="15"/>
      <c r="N37" s="15"/>
      <c r="O37" s="15"/>
    </row>
    <row r="38" spans="1:15" x14ac:dyDescent="0.25">
      <c r="A38" s="15"/>
      <c r="B38" s="15"/>
      <c r="C38" s="15"/>
      <c r="D38" s="15"/>
      <c r="E38" s="15"/>
      <c r="F38" s="15"/>
      <c r="G38" s="15"/>
      <c r="H38" s="15"/>
      <c r="I38" s="15"/>
      <c r="J38" s="15"/>
      <c r="K38" s="15"/>
      <c r="L38" s="15"/>
      <c r="M38" s="15"/>
      <c r="N38" s="15"/>
      <c r="O38" s="15"/>
    </row>
    <row r="39" spans="1:15" x14ac:dyDescent="0.25">
      <c r="A39" s="15"/>
      <c r="B39" s="15"/>
      <c r="C39" s="15"/>
      <c r="D39" s="15"/>
      <c r="E39" s="15"/>
      <c r="F39" s="15"/>
      <c r="G39" s="15"/>
      <c r="H39" s="15"/>
      <c r="I39" s="15"/>
      <c r="J39" s="15"/>
      <c r="K39" s="15"/>
      <c r="L39" s="15"/>
      <c r="M39" s="15"/>
      <c r="N39" s="15"/>
      <c r="O39" s="15"/>
    </row>
    <row r="40" spans="1:15" x14ac:dyDescent="0.25">
      <c r="A40" s="15"/>
      <c r="B40" s="15"/>
      <c r="C40" s="15"/>
      <c r="D40" s="15"/>
      <c r="E40" s="15"/>
      <c r="F40" s="15"/>
      <c r="G40" s="15"/>
      <c r="H40" s="15"/>
      <c r="I40" s="15"/>
      <c r="J40" s="15"/>
      <c r="K40" s="15"/>
      <c r="L40" s="15"/>
      <c r="M40" s="15"/>
      <c r="N40" s="15"/>
      <c r="O40" s="15"/>
    </row>
    <row r="41" spans="1:15" ht="15" customHeight="1" x14ac:dyDescent="0.25">
      <c r="A41" s="277"/>
      <c r="B41" s="277"/>
      <c r="C41" s="277"/>
      <c r="D41" s="277"/>
      <c r="E41" s="277"/>
      <c r="F41" s="277"/>
      <c r="G41" s="277"/>
      <c r="H41" s="277"/>
      <c r="I41" s="277"/>
      <c r="J41" s="277"/>
      <c r="K41" s="16"/>
      <c r="L41" s="16"/>
    </row>
    <row r="42" spans="1:15" x14ac:dyDescent="0.25">
      <c r="A42" s="277"/>
      <c r="B42" s="277"/>
      <c r="C42" s="277"/>
      <c r="D42" s="277"/>
      <c r="E42" s="277"/>
      <c r="F42" s="277"/>
      <c r="G42" s="277"/>
      <c r="H42" s="277"/>
      <c r="I42" s="277"/>
      <c r="J42" s="277"/>
      <c r="K42" s="16"/>
      <c r="L42" s="16"/>
    </row>
  </sheetData>
  <mergeCells count="17">
    <mergeCell ref="A12:P13"/>
    <mergeCell ref="A6:P6"/>
    <mergeCell ref="A7:P7"/>
    <mergeCell ref="A8:P8"/>
    <mergeCell ref="A9:P9"/>
    <mergeCell ref="A10:P11"/>
    <mergeCell ref="O14:O15"/>
    <mergeCell ref="P14:P15"/>
    <mergeCell ref="A41:J42"/>
    <mergeCell ref="A16:A17"/>
    <mergeCell ref="A18:A19"/>
    <mergeCell ref="A14:A15"/>
    <mergeCell ref="B14:E14"/>
    <mergeCell ref="F14:F15"/>
    <mergeCell ref="G14:L14"/>
    <mergeCell ref="M14:M15"/>
    <mergeCell ref="N14:N15"/>
  </mergeCells>
  <dataValidations count="1">
    <dataValidation type="list" allowBlank="1" showInputMessage="1" showErrorMessage="1" sqref="E16:E30">
      <formula1>"A,B,C"</formula1>
    </dataValidation>
  </dataValidations>
  <printOptions horizontalCentered="1" verticalCentered="1"/>
  <pageMargins left="3.937007874015748E-2" right="3.937007874015748E-2" top="0.35433070866141736" bottom="0.39370078740157483" header="0.31496062992125984" footer="0.23622047244094491"/>
  <pageSetup scale="34" fitToHeight="0" orientation="landscape" r:id="rId1"/>
  <rowBreaks count="1" manualBreakCount="1">
    <brk id="21"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P47"/>
  <sheetViews>
    <sheetView showGridLines="0" zoomScale="60" zoomScaleNormal="60" zoomScaleSheetLayoutView="20" workbookViewId="0"/>
  </sheetViews>
  <sheetFormatPr baseColWidth="10" defaultColWidth="11.42578125" defaultRowHeight="15" x14ac:dyDescent="0.25"/>
  <cols>
    <col min="1" max="1" width="36.85546875" style="10" customWidth="1"/>
    <col min="2" max="2" width="25.7109375" style="10" customWidth="1"/>
    <col min="3" max="5" width="20.7109375" style="10" customWidth="1"/>
    <col min="6" max="6" width="42.85546875" style="10" customWidth="1"/>
    <col min="7" max="8" width="15.7109375" style="10" customWidth="1"/>
    <col min="9" max="9" width="17.140625" style="10" customWidth="1"/>
    <col min="10" max="11" width="15.7109375" style="10" customWidth="1"/>
    <col min="12" max="12" width="16.28515625" style="10" customWidth="1"/>
    <col min="13" max="13" width="22.28515625" style="10" customWidth="1"/>
    <col min="14" max="14" width="19.85546875" style="10" customWidth="1"/>
    <col min="15" max="15" width="35.85546875" style="10" customWidth="1"/>
    <col min="16" max="16" width="31.28515625" style="10" customWidth="1"/>
    <col min="17" max="16384" width="11.42578125" style="10"/>
  </cols>
  <sheetData>
    <row r="1" spans="1:16" ht="99.95" customHeight="1" x14ac:dyDescent="0.25"/>
    <row r="2" spans="1:16" ht="44.1" customHeight="1" x14ac:dyDescent="0.25">
      <c r="A2" s="9"/>
      <c r="B2" s="9"/>
      <c r="C2" s="9"/>
      <c r="D2" s="9"/>
      <c r="E2" s="9"/>
      <c r="F2" s="9"/>
      <c r="G2" s="9"/>
      <c r="H2" s="9"/>
      <c r="I2" s="9"/>
      <c r="J2" s="9"/>
      <c r="K2" s="9"/>
      <c r="L2" s="9"/>
      <c r="M2" s="9"/>
      <c r="N2" s="9"/>
      <c r="O2" s="9"/>
      <c r="P2" s="9"/>
    </row>
    <row r="3" spans="1:16" ht="44.1" customHeight="1" x14ac:dyDescent="0.25">
      <c r="A3" s="9"/>
      <c r="B3" s="9"/>
      <c r="C3" s="9"/>
      <c r="D3" s="9"/>
      <c r="E3" s="9"/>
      <c r="F3" s="9"/>
      <c r="G3" s="9"/>
      <c r="H3" s="9"/>
      <c r="I3" s="9"/>
      <c r="J3" s="9"/>
      <c r="K3" s="9"/>
      <c r="L3" s="9"/>
      <c r="M3" s="9"/>
      <c r="N3" s="9"/>
      <c r="O3" s="9"/>
      <c r="P3" s="9"/>
    </row>
    <row r="4" spans="1:16" ht="44.1" customHeight="1" x14ac:dyDescent="0.25">
      <c r="A4" s="9"/>
      <c r="B4" s="9"/>
      <c r="C4" s="9"/>
      <c r="D4" s="9"/>
      <c r="E4" s="9"/>
      <c r="F4" s="9"/>
      <c r="G4" s="9"/>
      <c r="H4" s="9"/>
      <c r="I4" s="9"/>
      <c r="J4" s="9"/>
      <c r="K4" s="9"/>
      <c r="L4" s="9"/>
      <c r="M4" s="9"/>
      <c r="N4" s="9"/>
      <c r="O4" s="9"/>
      <c r="P4" s="9"/>
    </row>
    <row r="5" spans="1:16" ht="44.1" customHeight="1" thickBot="1" x14ac:dyDescent="0.3">
      <c r="A5" s="9"/>
      <c r="B5" s="9"/>
      <c r="C5" s="9"/>
      <c r="D5" s="9"/>
      <c r="E5" s="9"/>
      <c r="F5" s="9"/>
      <c r="G5" s="9"/>
      <c r="H5" s="9"/>
      <c r="I5" s="9"/>
      <c r="J5" s="9"/>
      <c r="K5" s="9"/>
      <c r="L5" s="9"/>
      <c r="M5" s="9"/>
      <c r="N5" s="9"/>
      <c r="O5" s="9"/>
      <c r="P5" s="9"/>
    </row>
    <row r="6" spans="1:16" s="11" customFormat="1" ht="44.1" customHeight="1" thickBot="1" x14ac:dyDescent="0.3">
      <c r="A6" s="237" t="s">
        <v>18</v>
      </c>
      <c r="B6" s="238"/>
      <c r="C6" s="238"/>
      <c r="D6" s="238"/>
      <c r="E6" s="238"/>
      <c r="F6" s="238"/>
      <c r="G6" s="238"/>
      <c r="H6" s="238"/>
      <c r="I6" s="238"/>
      <c r="J6" s="238"/>
      <c r="K6" s="238"/>
      <c r="L6" s="238"/>
      <c r="M6" s="238"/>
      <c r="N6" s="238"/>
      <c r="O6" s="238"/>
      <c r="P6" s="239"/>
    </row>
    <row r="7" spans="1:16" s="11" customFormat="1" ht="99.95" customHeight="1" thickBot="1" x14ac:dyDescent="0.3">
      <c r="A7" s="234" t="s">
        <v>85</v>
      </c>
      <c r="B7" s="235"/>
      <c r="C7" s="235"/>
      <c r="D7" s="235"/>
      <c r="E7" s="235"/>
      <c r="F7" s="235"/>
      <c r="G7" s="235"/>
      <c r="H7" s="235"/>
      <c r="I7" s="235"/>
      <c r="J7" s="235"/>
      <c r="K7" s="235"/>
      <c r="L7" s="235"/>
      <c r="M7" s="235"/>
      <c r="N7" s="235"/>
      <c r="O7" s="235"/>
      <c r="P7" s="236"/>
    </row>
    <row r="8" spans="1:16" ht="27" thickBot="1" x14ac:dyDescent="0.3">
      <c r="A8" s="241" t="str">
        <f>+IF(Presentación!B1="","-","Informe de Ejecución del "&amp;Presentación!B1&amp;" del POA 2021 del INESPRE")</f>
        <v>Informe de Ejecución del Cuarto Trimestre del POA 2021 del INESPRE</v>
      </c>
      <c r="B8" s="241"/>
      <c r="C8" s="241"/>
      <c r="D8" s="241"/>
      <c r="E8" s="241"/>
      <c r="F8" s="241"/>
      <c r="G8" s="241"/>
      <c r="H8" s="241"/>
      <c r="I8" s="241"/>
      <c r="J8" s="241"/>
      <c r="K8" s="241"/>
      <c r="L8" s="241"/>
      <c r="M8" s="241"/>
      <c r="N8" s="241"/>
      <c r="O8" s="241"/>
      <c r="P8" s="242"/>
    </row>
    <row r="9" spans="1:16" s="12" customFormat="1" ht="23.25" customHeight="1" x14ac:dyDescent="0.25">
      <c r="A9" s="243" t="s">
        <v>94</v>
      </c>
      <c r="B9" s="244"/>
      <c r="C9" s="244"/>
      <c r="D9" s="244"/>
      <c r="E9" s="244"/>
      <c r="F9" s="244"/>
      <c r="G9" s="244"/>
      <c r="H9" s="244"/>
      <c r="I9" s="244"/>
      <c r="J9" s="244"/>
      <c r="K9" s="244"/>
      <c r="L9" s="244"/>
      <c r="M9" s="244"/>
      <c r="N9" s="244"/>
      <c r="O9" s="244"/>
      <c r="P9" s="245"/>
    </row>
    <row r="10" spans="1:16" s="12" customFormat="1" ht="20.100000000000001" customHeight="1" x14ac:dyDescent="0.25">
      <c r="A10" s="246" t="s">
        <v>19</v>
      </c>
      <c r="B10" s="230"/>
      <c r="C10" s="230"/>
      <c r="D10" s="230"/>
      <c r="E10" s="230"/>
      <c r="F10" s="230"/>
      <c r="G10" s="230"/>
      <c r="H10" s="230"/>
      <c r="I10" s="230"/>
      <c r="J10" s="230"/>
      <c r="K10" s="230"/>
      <c r="L10" s="230"/>
      <c r="M10" s="230"/>
      <c r="N10" s="230"/>
      <c r="O10" s="230"/>
      <c r="P10" s="231"/>
    </row>
    <row r="11" spans="1:16" s="12" customFormat="1" ht="20.100000000000001" customHeight="1" x14ac:dyDescent="0.25">
      <c r="A11" s="247"/>
      <c r="B11" s="248"/>
      <c r="C11" s="248"/>
      <c r="D11" s="248"/>
      <c r="E11" s="248"/>
      <c r="F11" s="248"/>
      <c r="G11" s="248"/>
      <c r="H11" s="248"/>
      <c r="I11" s="248"/>
      <c r="J11" s="248"/>
      <c r="K11" s="248"/>
      <c r="L11" s="248"/>
      <c r="M11" s="248"/>
      <c r="N11" s="248"/>
      <c r="O11" s="248"/>
      <c r="P11" s="249"/>
    </row>
    <row r="12" spans="1:16" s="12" customFormat="1" ht="14.45" customHeight="1" x14ac:dyDescent="0.25">
      <c r="A12" s="230" t="s">
        <v>93</v>
      </c>
      <c r="B12" s="230"/>
      <c r="C12" s="230"/>
      <c r="D12" s="230"/>
      <c r="E12" s="230"/>
      <c r="F12" s="230"/>
      <c r="G12" s="230"/>
      <c r="H12" s="230"/>
      <c r="I12" s="230"/>
      <c r="J12" s="230"/>
      <c r="K12" s="230"/>
      <c r="L12" s="230"/>
      <c r="M12" s="230"/>
      <c r="N12" s="230"/>
      <c r="O12" s="230"/>
      <c r="P12" s="231"/>
    </row>
    <row r="13" spans="1:16" s="12" customFormat="1" ht="15" customHeight="1" thickBot="1" x14ac:dyDescent="0.3">
      <c r="A13" s="232"/>
      <c r="B13" s="232"/>
      <c r="C13" s="232"/>
      <c r="D13" s="232"/>
      <c r="E13" s="232"/>
      <c r="F13" s="232"/>
      <c r="G13" s="232"/>
      <c r="H13" s="232"/>
      <c r="I13" s="232"/>
      <c r="J13" s="232"/>
      <c r="K13" s="232"/>
      <c r="L13" s="232"/>
      <c r="M13" s="232"/>
      <c r="N13" s="232"/>
      <c r="O13" s="232"/>
      <c r="P13" s="233"/>
    </row>
    <row r="14" spans="1:16" ht="47.25" customHeight="1" thickBot="1" x14ac:dyDescent="0.3">
      <c r="A14" s="226" t="s">
        <v>20</v>
      </c>
      <c r="B14" s="226" t="s">
        <v>21</v>
      </c>
      <c r="C14" s="226"/>
      <c r="D14" s="226"/>
      <c r="E14" s="226"/>
      <c r="F14" s="226" t="s">
        <v>22</v>
      </c>
      <c r="G14" s="227" t="str">
        <f>+IF(Presentación!B1="","-","Ejecución del "&amp;Presentación!B1)</f>
        <v>Ejecución del Cuarto Trimestre</v>
      </c>
      <c r="H14" s="228"/>
      <c r="I14" s="228"/>
      <c r="J14" s="228"/>
      <c r="K14" s="228"/>
      <c r="L14" s="229"/>
      <c r="M14" s="226" t="s">
        <v>23</v>
      </c>
      <c r="N14" s="226" t="s">
        <v>24</v>
      </c>
      <c r="O14" s="226" t="s">
        <v>25</v>
      </c>
      <c r="P14" s="226" t="s">
        <v>26</v>
      </c>
    </row>
    <row r="15" spans="1:16" s="12" customFormat="1" ht="63" customHeight="1" thickBot="1" x14ac:dyDescent="0.3">
      <c r="A15" s="226"/>
      <c r="B15" s="17" t="s">
        <v>27</v>
      </c>
      <c r="C15" s="17" t="s">
        <v>28</v>
      </c>
      <c r="D15" s="17" t="s">
        <v>29</v>
      </c>
      <c r="E15" s="17" t="s">
        <v>30</v>
      </c>
      <c r="F15" s="226"/>
      <c r="G15" s="18" t="str">
        <f>+IF(Presentación!B1="","-",IF(Presentación!B1="Primer Trimestre","Enero",IF(Presentación!B1="Segundo Trimestre","Abril",IF(Presentación!B1="Tercer Trimestre","Julio",IF(Presentación!B1="Cuarto Trimestre","Octubre")))))</f>
        <v>Octubre</v>
      </c>
      <c r="H15" s="18" t="str">
        <f>+IF(Presentación!B1="","-",IF(Presentación!B1="Primer Trimestre","Febrero",IF(Presentación!B1="Segundo Trimestre","Mayo",IF(Presentación!B1="Tercer Trimestre","Agosto",IF(Presentación!B1="Cuarto Trimestre","Noviembre")))))</f>
        <v>Noviembre</v>
      </c>
      <c r="I15" s="18" t="str">
        <f>+IF(Presentación!B1="","-",IF(Presentación!B1="Primer Trimestre","Marzo",IF(Presentación!B1="Segundo Trimestre","Junio",IF(Presentación!B1="Tercer Trimestre","Septiembre",IF(Presentación!B1="Cuarto Trimestre","Diciembre")))))</f>
        <v>Diciembre</v>
      </c>
      <c r="J15" s="18" t="s">
        <v>31</v>
      </c>
      <c r="K15" s="18" t="s">
        <v>32</v>
      </c>
      <c r="L15" s="18" t="s">
        <v>33</v>
      </c>
      <c r="M15" s="226"/>
      <c r="N15" s="226"/>
      <c r="O15" s="226"/>
      <c r="P15" s="226"/>
    </row>
    <row r="16" spans="1:16" ht="99.95" customHeight="1" thickBot="1" x14ac:dyDescent="0.3">
      <c r="A16" s="297" t="s">
        <v>355</v>
      </c>
      <c r="B16" s="19" t="s">
        <v>356</v>
      </c>
      <c r="C16" s="19" t="s">
        <v>357</v>
      </c>
      <c r="D16" s="20">
        <v>226</v>
      </c>
      <c r="E16" s="23" t="s">
        <v>37</v>
      </c>
      <c r="F16" s="80" t="s">
        <v>358</v>
      </c>
      <c r="G16" s="155">
        <v>33</v>
      </c>
      <c r="H16" s="155">
        <v>44</v>
      </c>
      <c r="I16" s="155">
        <v>25</v>
      </c>
      <c r="J16" s="156">
        <f>+SUM(G16:I16)</f>
        <v>102</v>
      </c>
      <c r="K16" s="13">
        <f>+IFERROR(J16/D16,"-")</f>
        <v>0.45132743362831856</v>
      </c>
      <c r="L16" s="13">
        <f>+K16+106.194690265487%</f>
        <v>1.5132743362831886</v>
      </c>
      <c r="M16" s="19" t="s">
        <v>419</v>
      </c>
      <c r="N16" s="19" t="s">
        <v>112</v>
      </c>
      <c r="O16" s="90" t="s">
        <v>420</v>
      </c>
      <c r="P16" s="93"/>
    </row>
    <row r="17" spans="1:16" ht="99.95" customHeight="1" thickBot="1" x14ac:dyDescent="0.3">
      <c r="A17" s="297"/>
      <c r="B17" s="19" t="s">
        <v>359</v>
      </c>
      <c r="C17" s="19" t="s">
        <v>360</v>
      </c>
      <c r="D17" s="22">
        <v>16</v>
      </c>
      <c r="E17" s="23" t="s">
        <v>60</v>
      </c>
      <c r="F17" s="80" t="s">
        <v>361</v>
      </c>
      <c r="G17" s="155">
        <v>0</v>
      </c>
      <c r="H17" s="155">
        <v>1</v>
      </c>
      <c r="I17" s="155">
        <v>0</v>
      </c>
      <c r="J17" s="156">
        <f t="shared" ref="J17:J35" si="0">+SUM(G17:I17)</f>
        <v>1</v>
      </c>
      <c r="K17" s="13">
        <f t="shared" ref="K17:K34" si="1">+IFERROR(J17/D17,"-")</f>
        <v>6.25E-2</v>
      </c>
      <c r="L17" s="13">
        <f>+K17+100%</f>
        <v>1.0625</v>
      </c>
      <c r="M17" s="19" t="s">
        <v>421</v>
      </c>
      <c r="N17" s="84" t="s">
        <v>422</v>
      </c>
      <c r="O17" s="90" t="s">
        <v>423</v>
      </c>
      <c r="P17" s="93"/>
    </row>
    <row r="18" spans="1:16" ht="116.25" customHeight="1" thickBot="1" x14ac:dyDescent="0.3">
      <c r="A18" s="297"/>
      <c r="B18" s="19" t="s">
        <v>362</v>
      </c>
      <c r="C18" s="19" t="s">
        <v>363</v>
      </c>
      <c r="D18" s="24">
        <v>24</v>
      </c>
      <c r="E18" s="23" t="s">
        <v>364</v>
      </c>
      <c r="F18" s="80" t="s">
        <v>365</v>
      </c>
      <c r="G18" s="155">
        <v>5</v>
      </c>
      <c r="H18" s="155">
        <v>15</v>
      </c>
      <c r="I18" s="155">
        <v>12</v>
      </c>
      <c r="J18" s="156">
        <f t="shared" si="0"/>
        <v>32</v>
      </c>
      <c r="K18" s="13">
        <f t="shared" si="1"/>
        <v>1.3333333333333333</v>
      </c>
      <c r="L18" s="13">
        <f>+K18+112.5%</f>
        <v>2.458333333333333</v>
      </c>
      <c r="M18" s="19" t="s">
        <v>421</v>
      </c>
      <c r="N18" s="84" t="s">
        <v>424</v>
      </c>
      <c r="O18" s="90" t="s">
        <v>425</v>
      </c>
      <c r="P18" s="93"/>
    </row>
    <row r="19" spans="1:16" ht="99.95" customHeight="1" thickBot="1" x14ac:dyDescent="0.3">
      <c r="A19" s="297"/>
      <c r="B19" s="19" t="s">
        <v>366</v>
      </c>
      <c r="C19" s="19" t="s">
        <v>367</v>
      </c>
      <c r="D19" s="25">
        <v>128</v>
      </c>
      <c r="E19" s="23" t="s">
        <v>60</v>
      </c>
      <c r="F19" s="80" t="s">
        <v>368</v>
      </c>
      <c r="G19" s="155">
        <v>0</v>
      </c>
      <c r="H19" s="155">
        <v>45</v>
      </c>
      <c r="I19" s="155">
        <v>47</v>
      </c>
      <c r="J19" s="156">
        <f t="shared" si="0"/>
        <v>92</v>
      </c>
      <c r="K19" s="13">
        <f t="shared" si="1"/>
        <v>0.71875</v>
      </c>
      <c r="L19" s="13">
        <f>+K19+33.59375%</f>
        <v>1.0546875</v>
      </c>
      <c r="M19" s="19" t="s">
        <v>421</v>
      </c>
      <c r="N19" s="84" t="s">
        <v>422</v>
      </c>
      <c r="O19" s="90" t="s">
        <v>426</v>
      </c>
      <c r="P19" s="93"/>
    </row>
    <row r="20" spans="1:16" ht="99.95" customHeight="1" thickBot="1" x14ac:dyDescent="0.3">
      <c r="A20" s="297"/>
      <c r="B20" s="19" t="s">
        <v>369</v>
      </c>
      <c r="C20" s="19" t="s">
        <v>370</v>
      </c>
      <c r="D20" s="24">
        <v>27</v>
      </c>
      <c r="E20" s="23" t="s">
        <v>37</v>
      </c>
      <c r="F20" s="80" t="s">
        <v>371</v>
      </c>
      <c r="G20" s="155">
        <v>4</v>
      </c>
      <c r="H20" s="155">
        <v>15</v>
      </c>
      <c r="I20" s="155">
        <v>15</v>
      </c>
      <c r="J20" s="156">
        <f t="shared" si="0"/>
        <v>34</v>
      </c>
      <c r="K20" s="13">
        <f t="shared" si="1"/>
        <v>1.2592592592592593</v>
      </c>
      <c r="L20" s="13">
        <f>+K20+59.2592592592592%</f>
        <v>1.8518518518518512</v>
      </c>
      <c r="M20" s="19" t="s">
        <v>421</v>
      </c>
      <c r="N20" s="84" t="s">
        <v>427</v>
      </c>
      <c r="O20" s="90" t="s">
        <v>428</v>
      </c>
      <c r="P20" s="93"/>
    </row>
    <row r="21" spans="1:16" ht="99.95" customHeight="1" thickBot="1" x14ac:dyDescent="0.3">
      <c r="A21" s="19" t="s">
        <v>372</v>
      </c>
      <c r="B21" s="19" t="s">
        <v>373</v>
      </c>
      <c r="C21" s="19" t="s">
        <v>374</v>
      </c>
      <c r="D21" s="20">
        <v>300</v>
      </c>
      <c r="E21" s="23" t="s">
        <v>37</v>
      </c>
      <c r="F21" s="80" t="s">
        <v>375</v>
      </c>
      <c r="G21" s="155">
        <v>50</v>
      </c>
      <c r="H21" s="155">
        <v>50</v>
      </c>
      <c r="I21" s="155">
        <v>91</v>
      </c>
      <c r="J21" s="156">
        <f t="shared" si="0"/>
        <v>191</v>
      </c>
      <c r="K21" s="13">
        <f t="shared" si="1"/>
        <v>0.63666666666666671</v>
      </c>
      <c r="L21" s="13">
        <f>+K21+90.6666666666667%</f>
        <v>1.5433333333333337</v>
      </c>
      <c r="M21" s="19" t="s">
        <v>421</v>
      </c>
      <c r="N21" s="84" t="s">
        <v>429</v>
      </c>
      <c r="O21" s="90" t="s">
        <v>430</v>
      </c>
      <c r="P21" s="93"/>
    </row>
    <row r="22" spans="1:16" ht="99.95" customHeight="1" thickBot="1" x14ac:dyDescent="0.3">
      <c r="A22" s="297" t="s">
        <v>376</v>
      </c>
      <c r="B22" s="19" t="s">
        <v>377</v>
      </c>
      <c r="C22" s="19" t="s">
        <v>378</v>
      </c>
      <c r="D22" s="20">
        <v>174</v>
      </c>
      <c r="E22" s="23" t="s">
        <v>37</v>
      </c>
      <c r="F22" s="80" t="s">
        <v>379</v>
      </c>
      <c r="G22" s="155">
        <v>16</v>
      </c>
      <c r="H22" s="155">
        <v>66</v>
      </c>
      <c r="I22" s="155">
        <v>66</v>
      </c>
      <c r="J22" s="156">
        <f t="shared" si="0"/>
        <v>148</v>
      </c>
      <c r="K22" s="13">
        <f t="shared" si="1"/>
        <v>0.85057471264367812</v>
      </c>
      <c r="L22" s="13">
        <f>+K22+34.4827586206896%</f>
        <v>1.1954022988505741</v>
      </c>
      <c r="M22" s="19" t="s">
        <v>421</v>
      </c>
      <c r="N22" s="84" t="s">
        <v>900</v>
      </c>
      <c r="O22" s="90" t="s">
        <v>431</v>
      </c>
      <c r="P22" s="93"/>
    </row>
    <row r="23" spans="1:16" ht="99.95" customHeight="1" thickBot="1" x14ac:dyDescent="0.3">
      <c r="A23" s="297"/>
      <c r="B23" s="19" t="s">
        <v>380</v>
      </c>
      <c r="C23" s="19" t="s">
        <v>378</v>
      </c>
      <c r="D23" s="22">
        <v>232</v>
      </c>
      <c r="E23" s="23" t="s">
        <v>37</v>
      </c>
      <c r="F23" s="80" t="s">
        <v>381</v>
      </c>
      <c r="G23" s="155">
        <v>57</v>
      </c>
      <c r="H23" s="155">
        <v>70</v>
      </c>
      <c r="I23" s="155">
        <v>49</v>
      </c>
      <c r="J23" s="156">
        <f t="shared" si="0"/>
        <v>176</v>
      </c>
      <c r="K23" s="13">
        <f t="shared" si="1"/>
        <v>0.75862068965517238</v>
      </c>
      <c r="L23" s="13">
        <f>+K23+153.879310344828%</f>
        <v>2.2974137931034528</v>
      </c>
      <c r="M23" s="19" t="s">
        <v>421</v>
      </c>
      <c r="N23" s="19" t="s">
        <v>112</v>
      </c>
      <c r="O23" s="90" t="s">
        <v>432</v>
      </c>
      <c r="P23" s="93"/>
    </row>
    <row r="24" spans="1:16" ht="99.95" customHeight="1" thickBot="1" x14ac:dyDescent="0.3">
      <c r="A24" s="297"/>
      <c r="B24" s="19" t="s">
        <v>382</v>
      </c>
      <c r="C24" s="19" t="s">
        <v>383</v>
      </c>
      <c r="D24" s="24">
        <v>4002</v>
      </c>
      <c r="E24" s="23" t="s">
        <v>37</v>
      </c>
      <c r="F24" s="80" t="s">
        <v>384</v>
      </c>
      <c r="G24" s="155">
        <v>652</v>
      </c>
      <c r="H24" s="155">
        <v>531</v>
      </c>
      <c r="I24" s="155">
        <v>459</v>
      </c>
      <c r="J24" s="156">
        <f t="shared" si="0"/>
        <v>1642</v>
      </c>
      <c r="K24" s="13">
        <f t="shared" si="1"/>
        <v>0.41029485257371312</v>
      </c>
      <c r="L24" s="13">
        <f>+K24+93.7531234382809%</f>
        <v>1.347826086956522</v>
      </c>
      <c r="M24" s="19" t="s">
        <v>421</v>
      </c>
      <c r="N24" s="19" t="s">
        <v>112</v>
      </c>
      <c r="O24" s="90" t="s">
        <v>433</v>
      </c>
      <c r="P24" s="93"/>
    </row>
    <row r="25" spans="1:16" ht="99.95" customHeight="1" thickBot="1" x14ac:dyDescent="0.3">
      <c r="A25" s="297" t="s">
        <v>385</v>
      </c>
      <c r="B25" s="19" t="s">
        <v>386</v>
      </c>
      <c r="C25" s="19" t="s">
        <v>387</v>
      </c>
      <c r="D25" s="24">
        <v>3250</v>
      </c>
      <c r="E25" s="23" t="s">
        <v>37</v>
      </c>
      <c r="F25" s="80" t="s">
        <v>388</v>
      </c>
      <c r="G25" s="155">
        <v>412</v>
      </c>
      <c r="H25" s="155">
        <v>511</v>
      </c>
      <c r="I25" s="155">
        <v>358</v>
      </c>
      <c r="J25" s="156">
        <f t="shared" si="0"/>
        <v>1281</v>
      </c>
      <c r="K25" s="13">
        <f t="shared" si="1"/>
        <v>0.39415384615384613</v>
      </c>
      <c r="L25" s="13">
        <f>+K25+97.3846153846154%</f>
        <v>1.3680000000000001</v>
      </c>
      <c r="M25" s="19" t="s">
        <v>421</v>
      </c>
      <c r="N25" s="19" t="s">
        <v>112</v>
      </c>
      <c r="O25" s="90" t="s">
        <v>434</v>
      </c>
      <c r="P25" s="93"/>
    </row>
    <row r="26" spans="1:16" ht="99.95" customHeight="1" thickBot="1" x14ac:dyDescent="0.3">
      <c r="A26" s="297"/>
      <c r="B26" s="19" t="s">
        <v>389</v>
      </c>
      <c r="C26" s="19" t="s">
        <v>390</v>
      </c>
      <c r="D26" s="24">
        <v>128</v>
      </c>
      <c r="E26" s="23" t="s">
        <v>37</v>
      </c>
      <c r="F26" s="80" t="s">
        <v>391</v>
      </c>
      <c r="G26" s="155">
        <v>24</v>
      </c>
      <c r="H26" s="155">
        <v>21</v>
      </c>
      <c r="I26" s="155">
        <v>10</v>
      </c>
      <c r="J26" s="156">
        <f t="shared" si="0"/>
        <v>55</v>
      </c>
      <c r="K26" s="13">
        <f t="shared" si="1"/>
        <v>0.4296875</v>
      </c>
      <c r="L26" s="13">
        <f>+K26+145.3125%</f>
        <v>1.8828125</v>
      </c>
      <c r="M26" s="19" t="s">
        <v>421</v>
      </c>
      <c r="N26" s="19" t="s">
        <v>112</v>
      </c>
      <c r="O26" s="90" t="s">
        <v>901</v>
      </c>
      <c r="P26" s="93"/>
    </row>
    <row r="27" spans="1:16" ht="99.95" customHeight="1" thickBot="1" x14ac:dyDescent="0.3">
      <c r="A27" s="297"/>
      <c r="B27" s="19" t="s">
        <v>392</v>
      </c>
      <c r="C27" s="19" t="s">
        <v>393</v>
      </c>
      <c r="D27" s="24">
        <v>24</v>
      </c>
      <c r="E27" s="23" t="s">
        <v>60</v>
      </c>
      <c r="F27" s="60" t="s">
        <v>394</v>
      </c>
      <c r="G27" s="155">
        <v>1</v>
      </c>
      <c r="H27" s="155">
        <v>24</v>
      </c>
      <c r="I27" s="155">
        <v>24</v>
      </c>
      <c r="J27" s="156">
        <f t="shared" si="0"/>
        <v>49</v>
      </c>
      <c r="K27" s="13">
        <f t="shared" si="1"/>
        <v>2.0416666666666665</v>
      </c>
      <c r="L27" s="13">
        <f>+K27+16.6666666666667%</f>
        <v>2.2083333333333335</v>
      </c>
      <c r="M27" s="19" t="s">
        <v>421</v>
      </c>
      <c r="N27" s="19" t="s">
        <v>112</v>
      </c>
      <c r="O27" s="90" t="s">
        <v>902</v>
      </c>
      <c r="P27" s="93"/>
    </row>
    <row r="28" spans="1:16" ht="120" customHeight="1" thickBot="1" x14ac:dyDescent="0.3">
      <c r="A28" s="19" t="s">
        <v>395</v>
      </c>
      <c r="B28" s="26" t="s">
        <v>396</v>
      </c>
      <c r="C28" s="19" t="s">
        <v>397</v>
      </c>
      <c r="D28" s="24">
        <v>250</v>
      </c>
      <c r="E28" s="23" t="s">
        <v>60</v>
      </c>
      <c r="F28" s="60" t="s">
        <v>398</v>
      </c>
      <c r="G28" s="155">
        <v>8</v>
      </c>
      <c r="H28" s="155">
        <v>192</v>
      </c>
      <c r="I28" s="155">
        <v>190</v>
      </c>
      <c r="J28" s="156">
        <f t="shared" si="0"/>
        <v>390</v>
      </c>
      <c r="K28" s="13">
        <f t="shared" si="1"/>
        <v>1.56</v>
      </c>
      <c r="L28" s="13">
        <f>+K28+34.8%</f>
        <v>1.9079999999999999</v>
      </c>
      <c r="M28" s="19" t="s">
        <v>421</v>
      </c>
      <c r="N28" s="84" t="s">
        <v>424</v>
      </c>
      <c r="O28" s="90" t="s">
        <v>435</v>
      </c>
      <c r="P28" s="93"/>
    </row>
    <row r="29" spans="1:16" ht="141" customHeight="1" thickBot="1" x14ac:dyDescent="0.3">
      <c r="A29" s="19" t="s">
        <v>399</v>
      </c>
      <c r="B29" s="26" t="s">
        <v>400</v>
      </c>
      <c r="C29" s="19" t="s">
        <v>401</v>
      </c>
      <c r="D29" s="25">
        <v>1</v>
      </c>
      <c r="E29" s="23" t="s">
        <v>37</v>
      </c>
      <c r="F29" s="81" t="s">
        <v>402</v>
      </c>
      <c r="G29" s="155">
        <v>0</v>
      </c>
      <c r="H29" s="155">
        <v>0</v>
      </c>
      <c r="I29" s="155">
        <v>0</v>
      </c>
      <c r="J29" s="156">
        <f t="shared" si="0"/>
        <v>0</v>
      </c>
      <c r="K29" s="13">
        <f t="shared" si="1"/>
        <v>0</v>
      </c>
      <c r="L29" s="13">
        <f>+K29+200%</f>
        <v>2</v>
      </c>
      <c r="M29" s="19" t="s">
        <v>421</v>
      </c>
      <c r="N29" s="84" t="s">
        <v>436</v>
      </c>
      <c r="O29" s="90" t="s">
        <v>437</v>
      </c>
      <c r="P29" s="93"/>
    </row>
    <row r="30" spans="1:16" ht="99.95" customHeight="1" thickBot="1" x14ac:dyDescent="0.3">
      <c r="A30" s="26" t="s">
        <v>403</v>
      </c>
      <c r="B30" s="26" t="s">
        <v>404</v>
      </c>
      <c r="C30" s="26" t="s">
        <v>405</v>
      </c>
      <c r="D30" s="25">
        <v>532</v>
      </c>
      <c r="E30" s="23" t="s">
        <v>37</v>
      </c>
      <c r="F30" s="82" t="s">
        <v>406</v>
      </c>
      <c r="G30" s="155">
        <v>42</v>
      </c>
      <c r="H30" s="155">
        <v>242</v>
      </c>
      <c r="I30" s="155">
        <v>264</v>
      </c>
      <c r="J30" s="156">
        <f t="shared" si="0"/>
        <v>548</v>
      </c>
      <c r="K30" s="13">
        <f t="shared" si="1"/>
        <v>1.0300751879699248</v>
      </c>
      <c r="L30" s="13">
        <f>+K30+34.5864661654136%</f>
        <v>1.3759398496240607</v>
      </c>
      <c r="M30" s="19" t="s">
        <v>421</v>
      </c>
      <c r="N30" s="85" t="s">
        <v>112</v>
      </c>
      <c r="O30" s="91" t="s">
        <v>438</v>
      </c>
      <c r="P30" s="94"/>
    </row>
    <row r="31" spans="1:16" ht="99.95" customHeight="1" thickBot="1" x14ac:dyDescent="0.3">
      <c r="A31" s="26" t="s">
        <v>407</v>
      </c>
      <c r="B31" s="26" t="s">
        <v>408</v>
      </c>
      <c r="C31" s="26" t="s">
        <v>409</v>
      </c>
      <c r="D31" s="25">
        <v>4</v>
      </c>
      <c r="E31" s="23" t="s">
        <v>37</v>
      </c>
      <c r="F31" s="82" t="s">
        <v>410</v>
      </c>
      <c r="G31" s="155">
        <v>1</v>
      </c>
      <c r="H31" s="155">
        <v>1</v>
      </c>
      <c r="I31" s="155">
        <v>1</v>
      </c>
      <c r="J31" s="156">
        <f t="shared" si="0"/>
        <v>3</v>
      </c>
      <c r="K31" s="13">
        <f t="shared" si="1"/>
        <v>0.75</v>
      </c>
      <c r="L31" s="13">
        <f>+K31+150%</f>
        <v>2.25</v>
      </c>
      <c r="M31" s="19" t="s">
        <v>421</v>
      </c>
      <c r="N31" s="26" t="s">
        <v>112</v>
      </c>
      <c r="O31" s="91" t="s">
        <v>439</v>
      </c>
      <c r="P31" s="94"/>
    </row>
    <row r="32" spans="1:16" ht="99.95" customHeight="1" thickBot="1" x14ac:dyDescent="0.3">
      <c r="A32" s="26" t="s">
        <v>411</v>
      </c>
      <c r="B32" s="26" t="s">
        <v>412</v>
      </c>
      <c r="C32" s="26" t="s">
        <v>413</v>
      </c>
      <c r="D32" s="25">
        <v>60</v>
      </c>
      <c r="E32" s="23" t="s">
        <v>37</v>
      </c>
      <c r="F32" s="82" t="s">
        <v>414</v>
      </c>
      <c r="G32" s="155">
        <v>20</v>
      </c>
      <c r="H32" s="155">
        <v>50</v>
      </c>
      <c r="I32" s="155">
        <v>40</v>
      </c>
      <c r="J32" s="156">
        <f t="shared" si="0"/>
        <v>110</v>
      </c>
      <c r="K32" s="13">
        <f t="shared" si="1"/>
        <v>1.8333333333333333</v>
      </c>
      <c r="L32" s="13">
        <f>+K32+98.3333333333333%</f>
        <v>2.8166666666666664</v>
      </c>
      <c r="M32" s="19" t="s">
        <v>421</v>
      </c>
      <c r="N32" s="64" t="s">
        <v>440</v>
      </c>
      <c r="O32" s="91" t="s">
        <v>441</v>
      </c>
      <c r="P32" s="94"/>
    </row>
    <row r="33" spans="1:16" ht="99.95" customHeight="1" thickBot="1" x14ac:dyDescent="0.3">
      <c r="A33" s="26" t="s">
        <v>415</v>
      </c>
      <c r="B33" s="26" t="s">
        <v>416</v>
      </c>
      <c r="C33" s="26" t="s">
        <v>417</v>
      </c>
      <c r="D33" s="25">
        <v>24</v>
      </c>
      <c r="E33" s="23" t="s">
        <v>37</v>
      </c>
      <c r="F33" s="82" t="s">
        <v>418</v>
      </c>
      <c r="G33" s="155">
        <v>1</v>
      </c>
      <c r="H33" s="155">
        <v>1</v>
      </c>
      <c r="I33" s="155">
        <v>6</v>
      </c>
      <c r="J33" s="156">
        <f t="shared" si="0"/>
        <v>8</v>
      </c>
      <c r="K33" s="13">
        <f t="shared" si="1"/>
        <v>0.33333333333333331</v>
      </c>
      <c r="L33" s="13">
        <f>+K33+62.5%</f>
        <v>0.95833333333333326</v>
      </c>
      <c r="M33" s="19" t="s">
        <v>421</v>
      </c>
      <c r="N33" s="85" t="s">
        <v>112</v>
      </c>
      <c r="O33" s="91" t="s">
        <v>442</v>
      </c>
      <c r="P33" s="94"/>
    </row>
    <row r="34" spans="1:16" ht="138" customHeight="1" thickBot="1" x14ac:dyDescent="0.3">
      <c r="A34" s="298" t="s">
        <v>443</v>
      </c>
      <c r="B34" s="86" t="s">
        <v>444</v>
      </c>
      <c r="C34" s="86" t="s">
        <v>445</v>
      </c>
      <c r="D34" s="20">
        <v>30</v>
      </c>
      <c r="E34" s="87" t="s">
        <v>37</v>
      </c>
      <c r="F34" s="88" t="s">
        <v>446</v>
      </c>
      <c r="G34" s="155">
        <v>0</v>
      </c>
      <c r="H34" s="155">
        <v>1</v>
      </c>
      <c r="I34" s="155">
        <v>0</v>
      </c>
      <c r="J34" s="156">
        <f t="shared" si="0"/>
        <v>1</v>
      </c>
      <c r="K34" s="13">
        <f t="shared" si="1"/>
        <v>3.3333333333333333E-2</v>
      </c>
      <c r="L34" s="13">
        <f>+K34+133.333333333333%</f>
        <v>1.3666666666666634</v>
      </c>
      <c r="M34" s="86" t="s">
        <v>457</v>
      </c>
      <c r="N34" s="89" t="s">
        <v>458</v>
      </c>
      <c r="O34" s="92" t="s">
        <v>459</v>
      </c>
      <c r="P34" s="95"/>
    </row>
    <row r="35" spans="1:16" ht="139.5" customHeight="1" thickBot="1" x14ac:dyDescent="0.3">
      <c r="A35" s="298"/>
      <c r="B35" s="86" t="s">
        <v>447</v>
      </c>
      <c r="C35" s="86" t="s">
        <v>448</v>
      </c>
      <c r="D35" s="22">
        <v>56</v>
      </c>
      <c r="E35" s="87" t="s">
        <v>60</v>
      </c>
      <c r="F35" s="88" t="s">
        <v>449</v>
      </c>
      <c r="G35" s="155">
        <v>22</v>
      </c>
      <c r="H35" s="155">
        <v>18</v>
      </c>
      <c r="I35" s="155">
        <v>13</v>
      </c>
      <c r="J35" s="156">
        <f t="shared" si="0"/>
        <v>53</v>
      </c>
      <c r="K35" s="13">
        <f>+IFERROR(J35/D35,"-")</f>
        <v>0.9464285714285714</v>
      </c>
      <c r="L35" s="13">
        <f>+K35+232.142857142858%</f>
        <v>3.2678571428571512</v>
      </c>
      <c r="M35" s="86" t="s">
        <v>457</v>
      </c>
      <c r="N35" s="89" t="s">
        <v>458</v>
      </c>
      <c r="O35" s="92" t="s">
        <v>460</v>
      </c>
      <c r="P35" s="95"/>
    </row>
    <row r="36" spans="1:16" ht="132" customHeight="1" thickBot="1" x14ac:dyDescent="0.3">
      <c r="A36" s="86" t="s">
        <v>450</v>
      </c>
      <c r="B36" s="86" t="s">
        <v>451</v>
      </c>
      <c r="C36" s="86" t="s">
        <v>452</v>
      </c>
      <c r="D36" s="24">
        <v>15</v>
      </c>
      <c r="E36" s="87" t="s">
        <v>37</v>
      </c>
      <c r="F36" s="88" t="s">
        <v>446</v>
      </c>
      <c r="G36" s="155">
        <v>1</v>
      </c>
      <c r="H36" s="155">
        <v>1</v>
      </c>
      <c r="I36" s="155">
        <v>3</v>
      </c>
      <c r="J36" s="156">
        <f t="shared" ref="J36:J37" si="2">+SUM(G36:I36)</f>
        <v>5</v>
      </c>
      <c r="K36" s="13">
        <f t="shared" ref="K36:K37" si="3">+IFERROR(J36/D36,"-")</f>
        <v>0.33333333333333331</v>
      </c>
      <c r="L36" s="13">
        <f>+K36+20%</f>
        <v>0.53333333333333333</v>
      </c>
      <c r="M36" s="86" t="s">
        <v>457</v>
      </c>
      <c r="N36" s="89" t="s">
        <v>458</v>
      </c>
      <c r="O36" s="92" t="s">
        <v>461</v>
      </c>
      <c r="P36" s="95"/>
    </row>
    <row r="37" spans="1:16" ht="118.5" customHeight="1" thickBot="1" x14ac:dyDescent="0.3">
      <c r="A37" s="86" t="s">
        <v>453</v>
      </c>
      <c r="B37" s="86" t="s">
        <v>454</v>
      </c>
      <c r="C37" s="86" t="s">
        <v>455</v>
      </c>
      <c r="D37" s="25">
        <v>96</v>
      </c>
      <c r="E37" s="87" t="s">
        <v>37</v>
      </c>
      <c r="F37" s="88" t="s">
        <v>456</v>
      </c>
      <c r="G37" s="155">
        <v>1</v>
      </c>
      <c r="H37" s="155">
        <v>1</v>
      </c>
      <c r="I37" s="155">
        <v>1</v>
      </c>
      <c r="J37" s="156">
        <f t="shared" si="2"/>
        <v>3</v>
      </c>
      <c r="K37" s="13">
        <f t="shared" si="3"/>
        <v>3.125E-2</v>
      </c>
      <c r="L37" s="13">
        <f>+K37+10.4166666666667%</f>
        <v>0.13541666666666702</v>
      </c>
      <c r="M37" s="86" t="s">
        <v>457</v>
      </c>
      <c r="N37" s="86" t="s">
        <v>112</v>
      </c>
      <c r="O37" s="92" t="s">
        <v>462</v>
      </c>
      <c r="P37" s="95"/>
    </row>
    <row r="38" spans="1:16" x14ac:dyDescent="0.25">
      <c r="A38" s="14"/>
      <c r="B38" s="14"/>
      <c r="C38" s="14"/>
      <c r="D38" s="14"/>
      <c r="E38" s="14"/>
      <c r="F38" s="15"/>
      <c r="G38" s="14"/>
      <c r="H38" s="14"/>
      <c r="I38" s="14"/>
      <c r="J38" s="14"/>
      <c r="K38" s="14"/>
      <c r="L38" s="14"/>
      <c r="M38" s="15"/>
      <c r="N38" s="15"/>
      <c r="O38" s="15"/>
    </row>
    <row r="39" spans="1:16" x14ac:dyDescent="0.25">
      <c r="A39" s="14"/>
      <c r="B39" s="14"/>
      <c r="C39" s="14"/>
      <c r="D39" s="14"/>
      <c r="E39" s="14"/>
      <c r="F39" s="15"/>
      <c r="G39" s="14"/>
      <c r="H39" s="14"/>
      <c r="I39" s="14"/>
      <c r="J39" s="14"/>
      <c r="K39" s="14"/>
      <c r="L39" s="14"/>
      <c r="M39" s="15"/>
      <c r="N39" s="15"/>
      <c r="O39" s="15"/>
    </row>
    <row r="40" spans="1:16" x14ac:dyDescent="0.25">
      <c r="A40" s="15"/>
      <c r="B40" s="15"/>
      <c r="C40" s="15"/>
      <c r="D40" s="15"/>
      <c r="E40" s="15"/>
      <c r="F40" s="15"/>
      <c r="G40" s="15"/>
      <c r="H40" s="15"/>
      <c r="I40" s="15"/>
      <c r="J40" s="15"/>
      <c r="K40" s="15"/>
      <c r="L40" s="15"/>
      <c r="M40" s="15"/>
      <c r="N40" s="15"/>
      <c r="O40" s="15"/>
    </row>
    <row r="41" spans="1:16" x14ac:dyDescent="0.25">
      <c r="A41" s="15"/>
      <c r="B41" s="15"/>
      <c r="C41" s="15"/>
      <c r="D41" s="15"/>
      <c r="E41" s="15"/>
      <c r="F41" s="15"/>
      <c r="G41" s="15"/>
      <c r="H41" s="15"/>
      <c r="I41" s="15"/>
      <c r="J41" s="15"/>
      <c r="K41" s="15"/>
      <c r="L41" s="15"/>
      <c r="M41" s="15"/>
      <c r="N41" s="15"/>
      <c r="O41" s="15"/>
    </row>
    <row r="42" spans="1:16" x14ac:dyDescent="0.25">
      <c r="A42" s="15"/>
      <c r="B42" s="15"/>
      <c r="C42" s="15"/>
      <c r="D42" s="15"/>
      <c r="E42" s="15"/>
      <c r="F42" s="15"/>
      <c r="G42" s="15"/>
      <c r="H42" s="15"/>
      <c r="I42" s="15"/>
      <c r="J42" s="15"/>
      <c r="K42" s="15"/>
      <c r="L42" s="15"/>
      <c r="M42" s="15"/>
      <c r="N42" s="15"/>
      <c r="O42" s="15"/>
    </row>
    <row r="43" spans="1:16" x14ac:dyDescent="0.25">
      <c r="A43" s="15"/>
      <c r="B43" s="15"/>
      <c r="C43" s="15"/>
      <c r="D43" s="15"/>
      <c r="E43" s="15"/>
      <c r="F43" s="15"/>
      <c r="G43" s="15"/>
      <c r="H43" s="15"/>
      <c r="I43" s="15"/>
      <c r="J43" s="15"/>
      <c r="K43" s="15"/>
      <c r="L43" s="15"/>
      <c r="M43" s="15"/>
      <c r="N43" s="15"/>
      <c r="O43" s="15"/>
    </row>
    <row r="44" spans="1:16" x14ac:dyDescent="0.25">
      <c r="A44" s="15"/>
      <c r="B44" s="15"/>
      <c r="C44" s="15"/>
      <c r="D44" s="15"/>
      <c r="E44" s="15"/>
      <c r="F44" s="15"/>
      <c r="G44" s="15"/>
      <c r="H44" s="15"/>
      <c r="I44" s="15"/>
      <c r="J44" s="15"/>
      <c r="K44" s="15"/>
      <c r="L44" s="15"/>
      <c r="M44" s="15"/>
      <c r="N44" s="15"/>
      <c r="O44" s="15"/>
    </row>
    <row r="45" spans="1:16" x14ac:dyDescent="0.25">
      <c r="A45" s="15"/>
      <c r="B45" s="15"/>
      <c r="C45" s="15"/>
      <c r="D45" s="15"/>
      <c r="E45" s="15"/>
      <c r="F45" s="15"/>
      <c r="G45" s="15"/>
      <c r="H45" s="15"/>
      <c r="I45" s="15"/>
      <c r="J45" s="15"/>
      <c r="K45" s="15"/>
      <c r="L45" s="15"/>
      <c r="M45" s="15"/>
      <c r="N45" s="15"/>
      <c r="O45" s="15"/>
    </row>
    <row r="46" spans="1:16" ht="15" customHeight="1" x14ac:dyDescent="0.25">
      <c r="A46" s="277"/>
      <c r="B46" s="277"/>
      <c r="C46" s="277"/>
      <c r="D46" s="277"/>
      <c r="E46" s="277"/>
      <c r="F46" s="277"/>
      <c r="G46" s="277"/>
      <c r="H46" s="277"/>
      <c r="I46" s="277"/>
      <c r="J46" s="277"/>
      <c r="K46" s="16"/>
      <c r="L46" s="16"/>
    </row>
    <row r="47" spans="1:16" x14ac:dyDescent="0.25">
      <c r="A47" s="277"/>
      <c r="B47" s="277"/>
      <c r="C47" s="277"/>
      <c r="D47" s="277"/>
      <c r="E47" s="277"/>
      <c r="F47" s="277"/>
      <c r="G47" s="277"/>
      <c r="H47" s="277"/>
      <c r="I47" s="277"/>
      <c r="J47" s="277"/>
      <c r="K47" s="16"/>
      <c r="L47" s="16"/>
    </row>
  </sheetData>
  <mergeCells count="19">
    <mergeCell ref="A12:P13"/>
    <mergeCell ref="A6:P6"/>
    <mergeCell ref="A7:P7"/>
    <mergeCell ref="A8:P8"/>
    <mergeCell ref="A9:P9"/>
    <mergeCell ref="A10:P11"/>
    <mergeCell ref="O14:O15"/>
    <mergeCell ref="P14:P15"/>
    <mergeCell ref="A46:J47"/>
    <mergeCell ref="A16:A20"/>
    <mergeCell ref="A22:A24"/>
    <mergeCell ref="A25:A27"/>
    <mergeCell ref="A34:A35"/>
    <mergeCell ref="A14:A15"/>
    <mergeCell ref="B14:E14"/>
    <mergeCell ref="F14:F15"/>
    <mergeCell ref="G14:L14"/>
    <mergeCell ref="M14:M15"/>
    <mergeCell ref="N14:N15"/>
  </mergeCells>
  <printOptions horizontalCentered="1" verticalCentered="1"/>
  <pageMargins left="3.937007874015748E-2" right="3.937007874015748E-2" top="0.35433070866141736" bottom="0.39370078740157483" header="0.31496062992125984" footer="0.23622047244094491"/>
  <pageSetup scale="35" fitToHeight="0" orientation="landscape" r:id="rId1"/>
  <rowBreaks count="3" manualBreakCount="3">
    <brk id="21" max="15" man="1"/>
    <brk id="27" max="15" man="1"/>
    <brk id="33"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25</vt:i4>
      </vt:variant>
    </vt:vector>
  </HeadingPairs>
  <TitlesOfParts>
    <vt:vector size="41" baseType="lpstr">
      <vt:lpstr>Presentación</vt:lpstr>
      <vt:lpstr>Introducción</vt:lpstr>
      <vt:lpstr>Seguridad Militar</vt:lpstr>
      <vt:lpstr>Agropecuaria</vt:lpstr>
      <vt:lpstr>Logística</vt:lpstr>
      <vt:lpstr>Comercialización</vt:lpstr>
      <vt:lpstr>Programas</vt:lpstr>
      <vt:lpstr>Dirección Ejecutiva</vt:lpstr>
      <vt:lpstr>Comunicaciones</vt:lpstr>
      <vt:lpstr>Normas y Seguimiento</vt:lpstr>
      <vt:lpstr>Planificación y Desarrollo</vt:lpstr>
      <vt:lpstr>TIC</vt:lpstr>
      <vt:lpstr>Jurídica</vt:lpstr>
      <vt:lpstr>Administrativa Financiera</vt:lpstr>
      <vt:lpstr>Recursos Humanos</vt:lpstr>
      <vt:lpstr>OAI</vt:lpstr>
      <vt:lpstr>'Administrativa Financiera'!Área_de_impresión</vt:lpstr>
      <vt:lpstr>Agropecuaria!Área_de_impresión</vt:lpstr>
      <vt:lpstr>Comercialización!Área_de_impresión</vt:lpstr>
      <vt:lpstr>Comunicaciones!Área_de_impresión</vt:lpstr>
      <vt:lpstr>'Dirección Ejecutiva'!Área_de_impresión</vt:lpstr>
      <vt:lpstr>Introducción!Área_de_impresión</vt:lpstr>
      <vt:lpstr>Jurídica!Área_de_impresión</vt:lpstr>
      <vt:lpstr>Logística!Área_de_impresión</vt:lpstr>
      <vt:lpstr>'Normas y Seguimiento'!Área_de_impresión</vt:lpstr>
      <vt:lpstr>OAI!Área_de_impresión</vt:lpstr>
      <vt:lpstr>'Planificación y Desarrollo'!Área_de_impresión</vt:lpstr>
      <vt:lpstr>Presentación!Área_de_impresión</vt:lpstr>
      <vt:lpstr>Programas!Área_de_impresión</vt:lpstr>
      <vt:lpstr>'Recursos Humanos'!Área_de_impresión</vt:lpstr>
      <vt:lpstr>'Seguridad Militar'!Área_de_impresión</vt:lpstr>
      <vt:lpstr>TIC!Área_de_impresión</vt:lpstr>
      <vt:lpstr>'Administrativa Financiera'!Títulos_a_imprimir</vt:lpstr>
      <vt:lpstr>Agropecuaria!Títulos_a_imprimir</vt:lpstr>
      <vt:lpstr>Comunicaciones!Títulos_a_imprimir</vt:lpstr>
      <vt:lpstr>'Dirección Ejecutiva'!Títulos_a_imprimir</vt:lpstr>
      <vt:lpstr>'Normas y Seguimiento'!Títulos_a_imprimir</vt:lpstr>
      <vt:lpstr>'Planificación y Desarrollo'!Títulos_a_imprimir</vt:lpstr>
      <vt:lpstr>Programas!Títulos_a_imprimir</vt:lpstr>
      <vt:lpstr>'Recursos Humanos'!Títulos_a_imprimir</vt:lpstr>
      <vt:lpstr>TIC!Títulos_a_imprimir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 Gustavo Sanchez Montero</dc:creator>
  <cp:lastModifiedBy>Ranci Yanel Danis Veras</cp:lastModifiedBy>
  <cp:lastPrinted>2022-01-07T15:49:46Z</cp:lastPrinted>
  <dcterms:created xsi:type="dcterms:W3CDTF">2021-05-03T15:11:20Z</dcterms:created>
  <dcterms:modified xsi:type="dcterms:W3CDTF">2022-01-07T15:51:56Z</dcterms:modified>
</cp:coreProperties>
</file>