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D062FBAD-3136-4DD7-A04A-E88450F21FB5}" xr6:coauthVersionLast="47" xr6:coauthVersionMax="47" xr10:uidLastSave="{00000000-0000-0000-0000-000000000000}"/>
  <bookViews>
    <workbookView xWindow="-120" yWindow="-120" windowWidth="20730" windowHeight="11160"/>
  </bookViews>
  <sheets>
    <sheet name="MAYO 2022" sheetId="1" r:id="rId1"/>
    <sheet name="DEUDA" sheetId="5" r:id="rId2"/>
    <sheet name="Hoja3" sheetId="11" r:id="rId3"/>
    <sheet name="RETENC." sheetId="6" r:id="rId4"/>
    <sheet name="Hoja1" sheetId="9" r:id="rId5"/>
    <sheet name="TSS" sheetId="12" r:id="rId6"/>
  </sheets>
  <definedNames>
    <definedName name="_xlnm.Print_Area" localSheetId="0">'MAYO 2022'!$B$1:$K$1420</definedName>
    <definedName name="_xlnm.Print_Titles" localSheetId="0">'MAYO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1" i="1" l="1"/>
  <c r="J911" i="1" s="1"/>
  <c r="I946" i="1"/>
  <c r="J946" i="1"/>
  <c r="J480" i="1"/>
  <c r="I410" i="6"/>
  <c r="I263" i="6"/>
  <c r="I256" i="6"/>
  <c r="I243" i="6"/>
  <c r="I220" i="6"/>
  <c r="I213" i="6"/>
  <c r="I108" i="6"/>
  <c r="J806" i="1"/>
  <c r="I431" i="6"/>
  <c r="I276" i="6"/>
  <c r="I251" i="6"/>
  <c r="I129" i="6"/>
  <c r="I119" i="6"/>
  <c r="I101" i="6"/>
  <c r="D387" i="11"/>
  <c r="D403" i="11"/>
  <c r="D405" i="11" s="1"/>
  <c r="D408" i="11" s="1"/>
  <c r="D381" i="11"/>
  <c r="D295" i="11"/>
  <c r="I1401" i="1"/>
  <c r="J1401" i="1" s="1"/>
  <c r="K1401" i="1" s="1"/>
  <c r="I1400" i="1"/>
  <c r="J1400" i="1" s="1"/>
  <c r="K1400" i="1" s="1"/>
  <c r="I1399" i="1"/>
  <c r="J1399" i="1"/>
  <c r="K1399" i="1"/>
  <c r="I1069" i="1"/>
  <c r="J1069" i="1" s="1"/>
  <c r="K1069" i="1"/>
  <c r="I1068" i="1"/>
  <c r="J1068" i="1" s="1"/>
  <c r="K1068" i="1" s="1"/>
  <c r="I1067" i="1"/>
  <c r="J1067" i="1" s="1"/>
  <c r="K1067" i="1" s="1"/>
  <c r="I1063" i="1"/>
  <c r="J1063" i="1"/>
  <c r="K1063" i="1"/>
  <c r="I1061" i="1"/>
  <c r="J1061" i="1" s="1"/>
  <c r="K1061" i="1"/>
  <c r="I1042" i="1"/>
  <c r="J1042" i="1" s="1"/>
  <c r="K1042" i="1" s="1"/>
  <c r="I1040" i="1"/>
  <c r="J1040" i="1" s="1"/>
  <c r="I935" i="1"/>
  <c r="J935" i="1" s="1"/>
  <c r="K935" i="1"/>
  <c r="I934" i="1"/>
  <c r="J934" i="1" s="1"/>
  <c r="K934" i="1" s="1"/>
  <c r="I927" i="1"/>
  <c r="J927" i="1"/>
  <c r="K927" i="1" s="1"/>
  <c r="I926" i="1"/>
  <c r="J926" i="1"/>
  <c r="H210" i="5"/>
  <c r="H209" i="5"/>
  <c r="I924" i="1"/>
  <c r="J924" i="1"/>
  <c r="K924" i="1" s="1"/>
  <c r="I922" i="1"/>
  <c r="J922" i="1" s="1"/>
  <c r="K922" i="1"/>
  <c r="I920" i="1"/>
  <c r="J920" i="1" s="1"/>
  <c r="K920" i="1" s="1"/>
  <c r="I919" i="1"/>
  <c r="J919" i="1"/>
  <c r="K919" i="1" s="1"/>
  <c r="I918" i="1"/>
  <c r="J918" i="1"/>
  <c r="K918" i="1" s="1"/>
  <c r="I917" i="1"/>
  <c r="J917" i="1" s="1"/>
  <c r="K917" i="1"/>
  <c r="I916" i="1"/>
  <c r="J916" i="1" s="1"/>
  <c r="K916" i="1" s="1"/>
  <c r="I852" i="1"/>
  <c r="J852" i="1"/>
  <c r="K852" i="1" s="1"/>
  <c r="I849" i="1"/>
  <c r="J849" i="1"/>
  <c r="K849" i="1" s="1"/>
  <c r="I848" i="1"/>
  <c r="J848" i="1" s="1"/>
  <c r="K848" i="1"/>
  <c r="I847" i="1"/>
  <c r="J847" i="1" s="1"/>
  <c r="K847" i="1" s="1"/>
  <c r="I785" i="1"/>
  <c r="J785" i="1"/>
  <c r="K785" i="1" s="1"/>
  <c r="I761" i="1"/>
  <c r="J761" i="1"/>
  <c r="K761" i="1" s="1"/>
  <c r="I1272" i="1"/>
  <c r="J1272" i="1" s="1"/>
  <c r="K1272" i="1"/>
  <c r="I1270" i="1"/>
  <c r="J1270" i="1" s="1"/>
  <c r="K1270" i="1" s="1"/>
  <c r="I1266" i="1"/>
  <c r="J1266" i="1"/>
  <c r="K1266" i="1" s="1"/>
  <c r="I1265" i="1"/>
  <c r="J1265" i="1"/>
  <c r="K1265" i="1" s="1"/>
  <c r="I1264" i="1"/>
  <c r="J1264" i="1" s="1"/>
  <c r="K1264" i="1"/>
  <c r="I1263" i="1"/>
  <c r="J1263" i="1" s="1"/>
  <c r="K1263" i="1" s="1"/>
  <c r="I648" i="1"/>
  <c r="J648" i="1"/>
  <c r="K648" i="1" s="1"/>
  <c r="I647" i="1"/>
  <c r="J647" i="1"/>
  <c r="K647" i="1" s="1"/>
  <c r="I646" i="1"/>
  <c r="J646" i="1" s="1"/>
  <c r="K646" i="1"/>
  <c r="I645" i="1"/>
  <c r="J645" i="1" s="1"/>
  <c r="K645" i="1" s="1"/>
  <c r="I627" i="1"/>
  <c r="J627" i="1"/>
  <c r="K627" i="1" s="1"/>
  <c r="I626" i="1"/>
  <c r="J626" i="1"/>
  <c r="K626" i="1" s="1"/>
  <c r="I625" i="1"/>
  <c r="J625" i="1" s="1"/>
  <c r="K625" i="1"/>
  <c r="I630" i="1"/>
  <c r="J630" i="1" s="1"/>
  <c r="K630" i="1" s="1"/>
  <c r="I621" i="1"/>
  <c r="J621" i="1"/>
  <c r="K621" i="1" s="1"/>
  <c r="I551" i="1"/>
  <c r="J551" i="1"/>
  <c r="K551" i="1" s="1"/>
  <c r="I545" i="1"/>
  <c r="J545" i="1" s="1"/>
  <c r="K545" i="1"/>
  <c r="I540" i="1"/>
  <c r="J540" i="1" s="1"/>
  <c r="K540" i="1" s="1"/>
  <c r="I539" i="1"/>
  <c r="J539" i="1"/>
  <c r="K539" i="1" s="1"/>
  <c r="I538" i="1"/>
  <c r="J538" i="1"/>
  <c r="K538" i="1" s="1"/>
  <c r="I532" i="1"/>
  <c r="J532" i="1" s="1"/>
  <c r="I531" i="1"/>
  <c r="J531" i="1"/>
  <c r="I530" i="1"/>
  <c r="J530" i="1" s="1"/>
  <c r="I524" i="1"/>
  <c r="J524" i="1"/>
  <c r="K524" i="1" s="1"/>
  <c r="I404" i="1"/>
  <c r="J404" i="1"/>
  <c r="K404" i="1"/>
  <c r="I403" i="1"/>
  <c r="J403" i="1" s="1"/>
  <c r="K403" i="1"/>
  <c r="I397" i="1"/>
  <c r="J397" i="1" s="1"/>
  <c r="K397" i="1" s="1"/>
  <c r="I396" i="1"/>
  <c r="J396" i="1"/>
  <c r="K396" i="1" s="1"/>
  <c r="I395" i="1"/>
  <c r="J395" i="1"/>
  <c r="K395" i="1"/>
  <c r="I118" i="1"/>
  <c r="J118" i="1" s="1"/>
  <c r="K118" i="1"/>
  <c r="I117" i="1"/>
  <c r="J117" i="1" s="1"/>
  <c r="K117" i="1" s="1"/>
  <c r="I116" i="1"/>
  <c r="J116" i="1"/>
  <c r="K116" i="1" s="1"/>
  <c r="I115" i="1"/>
  <c r="J115" i="1"/>
  <c r="K115" i="1"/>
  <c r="I114" i="1"/>
  <c r="J114" i="1" s="1"/>
  <c r="K114" i="1"/>
  <c r="I113" i="1"/>
  <c r="J113" i="1" s="1"/>
  <c r="K113" i="1" s="1"/>
  <c r="I112" i="1"/>
  <c r="J112" i="1"/>
  <c r="K112" i="1" s="1"/>
  <c r="I111" i="1"/>
  <c r="J111" i="1"/>
  <c r="K111" i="1"/>
  <c r="I110" i="1"/>
  <c r="J110" i="1" s="1"/>
  <c r="K110" i="1"/>
  <c r="I93" i="1"/>
  <c r="J93" i="1" s="1"/>
  <c r="K93" i="1" s="1"/>
  <c r="I73" i="1"/>
  <c r="J73" i="1"/>
  <c r="K73" i="1" s="1"/>
  <c r="I59" i="1"/>
  <c r="J59" i="1"/>
  <c r="K59" i="1"/>
  <c r="I50" i="1"/>
  <c r="J50" i="1" s="1"/>
  <c r="K50" i="1"/>
  <c r="G247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J479" i="1"/>
  <c r="K479" i="1" s="1"/>
  <c r="G478" i="1"/>
  <c r="J478" i="1"/>
  <c r="K478" i="1"/>
  <c r="G477" i="1"/>
  <c r="J477" i="1" s="1"/>
  <c r="K477" i="1" s="1"/>
  <c r="G804" i="1"/>
  <c r="J804" i="1"/>
  <c r="K804" i="1" s="1"/>
  <c r="J805" i="1"/>
  <c r="K805" i="1" s="1"/>
  <c r="C249" i="5"/>
  <c r="C340" i="5"/>
  <c r="I930" i="1"/>
  <c r="J930" i="1" s="1"/>
  <c r="I929" i="1"/>
  <c r="J929" i="1" s="1"/>
  <c r="I851" i="1"/>
  <c r="J851" i="1" s="1"/>
  <c r="K851" i="1" s="1"/>
  <c r="I760" i="1"/>
  <c r="J760" i="1"/>
  <c r="K760" i="1"/>
  <c r="I656" i="1"/>
  <c r="J656" i="1" s="1"/>
  <c r="K656" i="1" s="1"/>
  <c r="I619" i="1"/>
  <c r="J619" i="1"/>
  <c r="K619" i="1" s="1"/>
  <c r="I618" i="1"/>
  <c r="J618" i="1" s="1"/>
  <c r="K618" i="1" s="1"/>
  <c r="I565" i="1"/>
  <c r="J565" i="1"/>
  <c r="K565" i="1" s="1"/>
  <c r="I572" i="1"/>
  <c r="J572" i="1" s="1"/>
  <c r="K572" i="1" s="1"/>
  <c r="I543" i="1"/>
  <c r="J543" i="1" s="1"/>
  <c r="K543" i="1" s="1"/>
  <c r="I542" i="1"/>
  <c r="J542" i="1" s="1"/>
  <c r="K542" i="1" s="1"/>
  <c r="I528" i="1"/>
  <c r="J528" i="1"/>
  <c r="K528" i="1"/>
  <c r="I507" i="1"/>
  <c r="J507" i="1" s="1"/>
  <c r="K507" i="1" s="1"/>
  <c r="I505" i="1"/>
  <c r="J505" i="1" s="1"/>
  <c r="K505" i="1" s="1"/>
  <c r="I504" i="1"/>
  <c r="J504" i="1" s="1"/>
  <c r="K504" i="1"/>
  <c r="I503" i="1"/>
  <c r="J503" i="1"/>
  <c r="K503" i="1" s="1"/>
  <c r="I502" i="1"/>
  <c r="J502" i="1" s="1"/>
  <c r="K502" i="1"/>
  <c r="I410" i="1"/>
  <c r="J410" i="1" s="1"/>
  <c r="K410" i="1" s="1"/>
  <c r="I408" i="1"/>
  <c r="J408" i="1"/>
  <c r="K408" i="1" s="1"/>
  <c r="I66" i="1"/>
  <c r="J66" i="1"/>
  <c r="K66" i="1" s="1"/>
  <c r="I48" i="1"/>
  <c r="J48" i="1" s="1"/>
  <c r="K48" i="1" s="1"/>
  <c r="I31" i="1"/>
  <c r="J31" i="1" s="1"/>
  <c r="K31" i="1" s="1"/>
  <c r="G340" i="5"/>
  <c r="G803" i="1"/>
  <c r="I803" i="1"/>
  <c r="J803" i="1" s="1"/>
  <c r="K803" i="1" s="1"/>
  <c r="G802" i="1"/>
  <c r="I802" i="1" s="1"/>
  <c r="J802" i="1" s="1"/>
  <c r="K802" i="1"/>
  <c r="D305" i="5"/>
  <c r="G476" i="1"/>
  <c r="I476" i="1" s="1"/>
  <c r="J476" i="1" s="1"/>
  <c r="K476" i="1" s="1"/>
  <c r="I944" i="1"/>
  <c r="J944" i="1" s="1"/>
  <c r="K944" i="1" s="1"/>
  <c r="I816" i="1"/>
  <c r="J816" i="1"/>
  <c r="K816" i="1" s="1"/>
  <c r="I787" i="1"/>
  <c r="J787" i="1" s="1"/>
  <c r="K787" i="1" s="1"/>
  <c r="I763" i="1"/>
  <c r="J763" i="1"/>
  <c r="K763" i="1" s="1"/>
  <c r="I657" i="1"/>
  <c r="J657" i="1" s="1"/>
  <c r="K657" i="1"/>
  <c r="I655" i="1"/>
  <c r="J655" i="1" s="1"/>
  <c r="K655" i="1" s="1"/>
  <c r="I654" i="1"/>
  <c r="J654" i="1"/>
  <c r="K654" i="1" s="1"/>
  <c r="I653" i="1"/>
  <c r="J653" i="1"/>
  <c r="K653" i="1"/>
  <c r="I652" i="1"/>
  <c r="J652" i="1" s="1"/>
  <c r="K652" i="1" s="1"/>
  <c r="I534" i="1"/>
  <c r="J534" i="1"/>
  <c r="K534" i="1" s="1"/>
  <c r="E307" i="9"/>
  <c r="D387" i="9"/>
  <c r="D403" i="9" s="1"/>
  <c r="D381" i="9"/>
  <c r="D405" i="9" s="1"/>
  <c r="D295" i="9"/>
  <c r="D408" i="9" s="1"/>
  <c r="I77" i="1"/>
  <c r="J77" i="1"/>
  <c r="I76" i="1"/>
  <c r="J76" i="1" s="1"/>
  <c r="I75" i="1"/>
  <c r="J75" i="1"/>
  <c r="I64" i="1"/>
  <c r="J64" i="1" s="1"/>
  <c r="K64" i="1" s="1"/>
  <c r="I35" i="1"/>
  <c r="J35" i="1"/>
  <c r="K35" i="1" s="1"/>
  <c r="G475" i="1"/>
  <c r="I475" i="1"/>
  <c r="J475" i="1"/>
  <c r="K475" i="1" s="1"/>
  <c r="C247" i="5"/>
  <c r="C251" i="5"/>
  <c r="I728" i="1"/>
  <c r="J728" i="1" s="1"/>
  <c r="K728" i="1" s="1"/>
  <c r="I512" i="1"/>
  <c r="J512" i="1" s="1"/>
  <c r="K512" i="1"/>
  <c r="G474" i="1"/>
  <c r="I474" i="1"/>
  <c r="J474" i="1" s="1"/>
  <c r="K474" i="1" s="1"/>
  <c r="I801" i="1"/>
  <c r="J801" i="1"/>
  <c r="K801" i="1" s="1"/>
  <c r="G800" i="1"/>
  <c r="I800" i="1" s="1"/>
  <c r="J800" i="1" s="1"/>
  <c r="K800" i="1" s="1"/>
  <c r="I854" i="1"/>
  <c r="J854" i="1" s="1"/>
  <c r="K854" i="1"/>
  <c r="I17" i="1"/>
  <c r="J17" i="1" s="1"/>
  <c r="K17" i="1" s="1"/>
  <c r="G473" i="1"/>
  <c r="I473" i="1"/>
  <c r="J473" i="1"/>
  <c r="K473" i="1" s="1"/>
  <c r="I914" i="1"/>
  <c r="J914" i="1" s="1"/>
  <c r="K914" i="1" s="1"/>
  <c r="I817" i="1"/>
  <c r="J817" i="1"/>
  <c r="K817" i="1" s="1"/>
  <c r="I815" i="1"/>
  <c r="J815" i="1" s="1"/>
  <c r="K815" i="1" s="1"/>
  <c r="I1206" i="1"/>
  <c r="J1206" i="1" s="1"/>
  <c r="I1207" i="1"/>
  <c r="J1207" i="1"/>
  <c r="K1207" i="1" s="1"/>
  <c r="G472" i="1"/>
  <c r="I472" i="1" s="1"/>
  <c r="J472" i="1"/>
  <c r="K472" i="1"/>
  <c r="G798" i="1"/>
  <c r="I798" i="1" s="1"/>
  <c r="J798" i="1" s="1"/>
  <c r="K798" i="1" s="1"/>
  <c r="I799" i="1"/>
  <c r="J799" i="1" s="1"/>
  <c r="K799" i="1" s="1"/>
  <c r="I1410" i="1"/>
  <c r="J1410" i="1"/>
  <c r="K1410" i="1" s="1"/>
  <c r="I1409" i="1"/>
  <c r="J1409" i="1" s="1"/>
  <c r="K1409" i="1" s="1"/>
  <c r="I1408" i="1"/>
  <c r="J1408" i="1"/>
  <c r="K1408" i="1" s="1"/>
  <c r="I1407" i="1"/>
  <c r="J1407" i="1" s="1"/>
  <c r="K1407" i="1"/>
  <c r="I1406" i="1"/>
  <c r="J1406" i="1" s="1"/>
  <c r="K1406" i="1" s="1"/>
  <c r="I1405" i="1"/>
  <c r="J1405" i="1"/>
  <c r="K1405" i="1" s="1"/>
  <c r="I1404" i="1"/>
  <c r="J1404" i="1"/>
  <c r="I1403" i="1"/>
  <c r="J1403" i="1" s="1"/>
  <c r="K1403" i="1" s="1"/>
  <c r="I1395" i="1"/>
  <c r="J1395" i="1" s="1"/>
  <c r="K1395" i="1" s="1"/>
  <c r="I1394" i="1"/>
  <c r="J1394" i="1"/>
  <c r="K1394" i="1" s="1"/>
  <c r="I1393" i="1"/>
  <c r="J1393" i="1" s="1"/>
  <c r="K1393" i="1" s="1"/>
  <c r="I1392" i="1"/>
  <c r="J1392" i="1" s="1"/>
  <c r="K1392" i="1" s="1"/>
  <c r="I1391" i="1"/>
  <c r="J1391" i="1"/>
  <c r="K1391" i="1" s="1"/>
  <c r="I1390" i="1"/>
  <c r="J1390" i="1"/>
  <c r="K1390" i="1" s="1"/>
  <c r="I1389" i="1"/>
  <c r="J1389" i="1" s="1"/>
  <c r="K1389" i="1" s="1"/>
  <c r="I1388" i="1"/>
  <c r="J1388" i="1" s="1"/>
  <c r="K1388" i="1" s="1"/>
  <c r="I1387" i="1"/>
  <c r="J1387" i="1" s="1"/>
  <c r="K1387" i="1"/>
  <c r="I1386" i="1"/>
  <c r="J1386" i="1"/>
  <c r="K1386" i="1" s="1"/>
  <c r="I1385" i="1"/>
  <c r="J1385" i="1" s="1"/>
  <c r="I1384" i="1"/>
  <c r="J1384" i="1" s="1"/>
  <c r="K1384" i="1" s="1"/>
  <c r="I1383" i="1"/>
  <c r="J1383" i="1"/>
  <c r="K1383" i="1" s="1"/>
  <c r="I1382" i="1"/>
  <c r="J1382" i="1" s="1"/>
  <c r="K1382" i="1"/>
  <c r="I1381" i="1"/>
  <c r="J1381" i="1" s="1"/>
  <c r="K1381" i="1" s="1"/>
  <c r="I1380" i="1"/>
  <c r="J1380" i="1"/>
  <c r="I1379" i="1"/>
  <c r="J1379" i="1" s="1"/>
  <c r="K1379" i="1" s="1"/>
  <c r="I1378" i="1"/>
  <c r="J1378" i="1"/>
  <c r="I1377" i="1"/>
  <c r="J1377" i="1"/>
  <c r="K1377" i="1" s="1"/>
  <c r="I1376" i="1"/>
  <c r="J1376" i="1" s="1"/>
  <c r="K1376" i="1" s="1"/>
  <c r="I1375" i="1"/>
  <c r="J1375" i="1" s="1"/>
  <c r="K1375" i="1" s="1"/>
  <c r="I1374" i="1"/>
  <c r="J1374" i="1"/>
  <c r="K1374" i="1" s="1"/>
  <c r="I1373" i="1"/>
  <c r="J1373" i="1"/>
  <c r="K1373" i="1"/>
  <c r="I1372" i="1"/>
  <c r="J1372" i="1" s="1"/>
  <c r="K1372" i="1" s="1"/>
  <c r="I1371" i="1"/>
  <c r="J1371" i="1" s="1"/>
  <c r="I1370" i="1"/>
  <c r="J1370" i="1"/>
  <c r="K1370" i="1"/>
  <c r="I1369" i="1"/>
  <c r="J1369" i="1" s="1"/>
  <c r="K1369" i="1" s="1"/>
  <c r="I1368" i="1"/>
  <c r="J1368" i="1"/>
  <c r="K1368" i="1" s="1"/>
  <c r="I1367" i="1"/>
  <c r="J1367" i="1" s="1"/>
  <c r="K1367" i="1" s="1"/>
  <c r="I1366" i="1"/>
  <c r="J1366" i="1"/>
  <c r="K1366" i="1" s="1"/>
  <c r="I1365" i="1"/>
  <c r="J1365" i="1"/>
  <c r="K1365" i="1" s="1"/>
  <c r="I1364" i="1"/>
  <c r="J1364" i="1" s="1"/>
  <c r="K1364" i="1" s="1"/>
  <c r="I1363" i="1"/>
  <c r="J1363" i="1" s="1"/>
  <c r="K1363" i="1" s="1"/>
  <c r="I1362" i="1"/>
  <c r="J1362" i="1"/>
  <c r="K1362" i="1" s="1"/>
  <c r="I1361" i="1"/>
  <c r="J1361" i="1"/>
  <c r="K1361" i="1" s="1"/>
  <c r="I1360" i="1"/>
  <c r="J1360" i="1" s="1"/>
  <c r="K1360" i="1"/>
  <c r="I1359" i="1"/>
  <c r="J1359" i="1" s="1"/>
  <c r="I1358" i="1"/>
  <c r="J1358" i="1"/>
  <c r="K1358" i="1"/>
  <c r="I1357" i="1"/>
  <c r="J1357" i="1" s="1"/>
  <c r="I1356" i="1"/>
  <c r="J1356" i="1"/>
  <c r="K1356" i="1" s="1"/>
  <c r="I1355" i="1"/>
  <c r="J1355" i="1"/>
  <c r="I1354" i="1"/>
  <c r="J1354" i="1" s="1"/>
  <c r="K1354" i="1" s="1"/>
  <c r="I1353" i="1"/>
  <c r="J1353" i="1"/>
  <c r="K1353" i="1" s="1"/>
  <c r="I1352" i="1"/>
  <c r="J1352" i="1"/>
  <c r="I1351" i="1"/>
  <c r="J1351" i="1" s="1"/>
  <c r="K1351" i="1" s="1"/>
  <c r="I1350" i="1"/>
  <c r="J1350" i="1" s="1"/>
  <c r="K1350" i="1" s="1"/>
  <c r="I1349" i="1"/>
  <c r="J1349" i="1"/>
  <c r="I1348" i="1"/>
  <c r="J1348" i="1" s="1"/>
  <c r="K1348" i="1" s="1"/>
  <c r="I1347" i="1"/>
  <c r="J1347" i="1" s="1"/>
  <c r="K1347" i="1" s="1"/>
  <c r="I1346" i="1"/>
  <c r="J1346" i="1"/>
  <c r="K1346" i="1" s="1"/>
  <c r="I1345" i="1"/>
  <c r="J1345" i="1" s="1"/>
  <c r="K1345" i="1"/>
  <c r="I1344" i="1"/>
  <c r="J1344" i="1" s="1"/>
  <c r="K1344" i="1" s="1"/>
  <c r="I1343" i="1"/>
  <c r="J1343" i="1" s="1"/>
  <c r="I1342" i="1"/>
  <c r="J1342" i="1" s="1"/>
  <c r="K1342" i="1"/>
  <c r="I1341" i="1"/>
  <c r="J1341" i="1" s="1"/>
  <c r="K1341" i="1" s="1"/>
  <c r="I1340" i="1"/>
  <c r="J1340" i="1"/>
  <c r="I1339" i="1"/>
  <c r="J1339" i="1" s="1"/>
  <c r="K1339" i="1" s="1"/>
  <c r="I1338" i="1"/>
  <c r="J1338" i="1" s="1"/>
  <c r="I1337" i="1"/>
  <c r="J1337" i="1"/>
  <c r="K1337" i="1" s="1"/>
  <c r="I1336" i="1"/>
  <c r="J1336" i="1" s="1"/>
  <c r="K1336" i="1"/>
  <c r="I1335" i="1"/>
  <c r="J1335" i="1" s="1"/>
  <c r="K1335" i="1" s="1"/>
  <c r="I1334" i="1"/>
  <c r="J1334" i="1" s="1"/>
  <c r="K1334" i="1" s="1"/>
  <c r="I1333" i="1"/>
  <c r="J1333" i="1"/>
  <c r="K1333" i="1" s="1"/>
  <c r="I1332" i="1"/>
  <c r="J1332" i="1" s="1"/>
  <c r="K1332" i="1"/>
  <c r="I1331" i="1"/>
  <c r="J1331" i="1" s="1"/>
  <c r="I1330" i="1"/>
  <c r="J1330" i="1"/>
  <c r="K1330" i="1"/>
  <c r="I1329" i="1"/>
  <c r="J1329" i="1" s="1"/>
  <c r="I1328" i="1"/>
  <c r="J1328" i="1" s="1"/>
  <c r="K1328" i="1" s="1"/>
  <c r="I1327" i="1"/>
  <c r="J1327" i="1"/>
  <c r="I1326" i="1"/>
  <c r="J1326" i="1" s="1"/>
  <c r="K1326" i="1" s="1"/>
  <c r="I1325" i="1"/>
  <c r="J1325" i="1"/>
  <c r="I1324" i="1"/>
  <c r="J1324" i="1" s="1"/>
  <c r="K1324" i="1" s="1"/>
  <c r="I1323" i="1"/>
  <c r="J1323" i="1" s="1"/>
  <c r="K1323" i="1" s="1"/>
  <c r="I1322" i="1"/>
  <c r="J1322" i="1" s="1"/>
  <c r="K1322" i="1" s="1"/>
  <c r="I1321" i="1"/>
  <c r="J1321" i="1"/>
  <c r="I1320" i="1"/>
  <c r="J1320" i="1" s="1"/>
  <c r="K1320" i="1" s="1"/>
  <c r="I1319" i="1"/>
  <c r="J1319" i="1" s="1"/>
  <c r="I1318" i="1"/>
  <c r="J1318" i="1" s="1"/>
  <c r="K1318" i="1"/>
  <c r="I1317" i="1"/>
  <c r="J1317" i="1" s="1"/>
  <c r="K1317" i="1" s="1"/>
  <c r="I1316" i="1"/>
  <c r="J1316" i="1" s="1"/>
  <c r="K1316" i="1" s="1"/>
  <c r="I1315" i="1"/>
  <c r="J1315" i="1"/>
  <c r="I1314" i="1"/>
  <c r="J1314" i="1" s="1"/>
  <c r="K1314" i="1" s="1"/>
  <c r="I1313" i="1"/>
  <c r="J1313" i="1"/>
  <c r="I1312" i="1"/>
  <c r="J1312" i="1" s="1"/>
  <c r="K1312" i="1" s="1"/>
  <c r="I1311" i="1"/>
  <c r="J1311" i="1" s="1"/>
  <c r="K1311" i="1" s="1"/>
  <c r="I1310" i="1"/>
  <c r="J1310" i="1"/>
  <c r="K1310" i="1" s="1"/>
  <c r="I1309" i="1"/>
  <c r="J1309" i="1"/>
  <c r="K1309" i="1"/>
  <c r="I1308" i="1"/>
  <c r="J1308" i="1" s="1"/>
  <c r="K1308" i="1" s="1"/>
  <c r="I1307" i="1"/>
  <c r="J1307" i="1" s="1"/>
  <c r="K1307" i="1" s="1"/>
  <c r="I1306" i="1"/>
  <c r="J1306" i="1" s="1"/>
  <c r="K1306" i="1" s="1"/>
  <c r="I1305" i="1"/>
  <c r="J1305" i="1"/>
  <c r="I1304" i="1"/>
  <c r="J1304" i="1" s="1"/>
  <c r="K1304" i="1" s="1"/>
  <c r="I1303" i="1"/>
  <c r="J1303" i="1" s="1"/>
  <c r="I1302" i="1"/>
  <c r="J1302" i="1" s="1"/>
  <c r="K1302" i="1"/>
  <c r="I1301" i="1"/>
  <c r="J1301" i="1" s="1"/>
  <c r="K1301" i="1" s="1"/>
  <c r="I1300" i="1"/>
  <c r="J1300" i="1" s="1"/>
  <c r="I1299" i="1"/>
  <c r="J1299" i="1" s="1"/>
  <c r="K1299" i="1"/>
  <c r="I1298" i="1"/>
  <c r="J1298" i="1" s="1"/>
  <c r="K1298" i="1" s="1"/>
  <c r="I1297" i="1"/>
  <c r="J1297" i="1"/>
  <c r="I1296" i="1"/>
  <c r="J1296" i="1" s="1"/>
  <c r="K1296" i="1" s="1"/>
  <c r="I1295" i="1"/>
  <c r="J1295" i="1" s="1"/>
  <c r="K1295" i="1" s="1"/>
  <c r="I1294" i="1"/>
  <c r="J1294" i="1" s="1"/>
  <c r="K1294" i="1"/>
  <c r="I1293" i="1"/>
  <c r="J1293" i="1"/>
  <c r="I1292" i="1"/>
  <c r="J1292" i="1"/>
  <c r="K1292" i="1" s="1"/>
  <c r="I1291" i="1"/>
  <c r="J1291" i="1" s="1"/>
  <c r="I1290" i="1"/>
  <c r="J1290" i="1" s="1"/>
  <c r="K1290" i="1"/>
  <c r="I1289" i="1"/>
  <c r="J1289" i="1" s="1"/>
  <c r="I1288" i="1"/>
  <c r="J1288" i="1"/>
  <c r="K1288" i="1"/>
  <c r="I1287" i="1"/>
  <c r="J1287" i="1" s="1"/>
  <c r="K1287" i="1" s="1"/>
  <c r="I1286" i="1"/>
  <c r="J1286" i="1" s="1"/>
  <c r="K1286" i="1" s="1"/>
  <c r="I1285" i="1"/>
  <c r="J1285" i="1" s="1"/>
  <c r="K1285" i="1"/>
  <c r="I1284" i="1"/>
  <c r="J1284" i="1"/>
  <c r="K1284" i="1" s="1"/>
  <c r="I1283" i="1"/>
  <c r="J1283" i="1" s="1"/>
  <c r="I1282" i="1"/>
  <c r="J1282" i="1" s="1"/>
  <c r="K1282" i="1" s="1"/>
  <c r="I1281" i="1"/>
  <c r="J1281" i="1"/>
  <c r="K1281" i="1" s="1"/>
  <c r="I1280" i="1"/>
  <c r="J1280" i="1" s="1"/>
  <c r="K1280" i="1"/>
  <c r="I1279" i="1"/>
  <c r="J1279" i="1" s="1"/>
  <c r="K1279" i="1" s="1"/>
  <c r="I1278" i="1"/>
  <c r="J1278" i="1"/>
  <c r="K1278" i="1"/>
  <c r="I1277" i="1"/>
  <c r="J1277" i="1"/>
  <c r="K1277" i="1"/>
  <c r="I1276" i="1"/>
  <c r="J1276" i="1" s="1"/>
  <c r="K1276" i="1" s="1"/>
  <c r="I1275" i="1"/>
  <c r="J1275" i="1"/>
  <c r="I1274" i="1"/>
  <c r="J1274" i="1"/>
  <c r="K1274" i="1" s="1"/>
  <c r="I1273" i="1"/>
  <c r="J1273" i="1" s="1"/>
  <c r="I1268" i="1"/>
  <c r="J1268" i="1" s="1"/>
  <c r="K1268" i="1" s="1"/>
  <c r="I1262" i="1"/>
  <c r="J1262" i="1"/>
  <c r="K1262" i="1" s="1"/>
  <c r="I1261" i="1"/>
  <c r="J1261" i="1" s="1"/>
  <c r="K1261" i="1"/>
  <c r="I1260" i="1"/>
  <c r="J1260" i="1" s="1"/>
  <c r="K1260" i="1" s="1"/>
  <c r="I1259" i="1"/>
  <c r="J1259" i="1"/>
  <c r="K1259" i="1" s="1"/>
  <c r="I1258" i="1"/>
  <c r="J1258" i="1"/>
  <c r="K1258" i="1"/>
  <c r="I1257" i="1"/>
  <c r="J1257" i="1" s="1"/>
  <c r="K1257" i="1" s="1"/>
  <c r="I1256" i="1"/>
  <c r="J1256" i="1"/>
  <c r="K1256" i="1" s="1"/>
  <c r="I1255" i="1"/>
  <c r="J1255" i="1" s="1"/>
  <c r="I1254" i="1"/>
  <c r="J1254" i="1" s="1"/>
  <c r="K1254" i="1"/>
  <c r="I1253" i="1"/>
  <c r="J1253" i="1" s="1"/>
  <c r="I1252" i="1"/>
  <c r="J1252" i="1"/>
  <c r="K1252" i="1"/>
  <c r="I1251" i="1"/>
  <c r="J1251" i="1" s="1"/>
  <c r="K1251" i="1" s="1"/>
  <c r="I1250" i="1"/>
  <c r="J1250" i="1" s="1"/>
  <c r="I1248" i="1"/>
  <c r="J1248" i="1"/>
  <c r="K1248" i="1"/>
  <c r="I1247" i="1"/>
  <c r="J1247" i="1" s="1"/>
  <c r="K1247" i="1" s="1"/>
  <c r="I1246" i="1"/>
  <c r="J1246" i="1"/>
  <c r="K1246" i="1" s="1"/>
  <c r="I1245" i="1"/>
  <c r="J1245" i="1" s="1"/>
  <c r="I1244" i="1"/>
  <c r="J1244" i="1" s="1"/>
  <c r="K1244" i="1"/>
  <c r="I1243" i="1"/>
  <c r="J1243" i="1" s="1"/>
  <c r="I1242" i="1"/>
  <c r="J1242" i="1"/>
  <c r="K1242" i="1"/>
  <c r="I1241" i="1"/>
  <c r="J1241" i="1" s="1"/>
  <c r="I1240" i="1"/>
  <c r="J1240" i="1"/>
  <c r="K1240" i="1"/>
  <c r="I1239" i="1"/>
  <c r="J1239" i="1" s="1"/>
  <c r="K1239" i="1"/>
  <c r="I1238" i="1"/>
  <c r="J1238" i="1" s="1"/>
  <c r="K1238" i="1" s="1"/>
  <c r="I1237" i="1"/>
  <c r="J1237" i="1"/>
  <c r="K1237" i="1" s="1"/>
  <c r="I1236" i="1"/>
  <c r="J1236" i="1"/>
  <c r="K1236" i="1"/>
  <c r="I1235" i="1"/>
  <c r="J1235" i="1" s="1"/>
  <c r="K1235" i="1"/>
  <c r="I1234" i="1"/>
  <c r="J1234" i="1" s="1"/>
  <c r="I1233" i="1"/>
  <c r="J1233" i="1"/>
  <c r="K1233" i="1"/>
  <c r="I1232" i="1"/>
  <c r="J1232" i="1" s="1"/>
  <c r="K1232" i="1"/>
  <c r="I1231" i="1"/>
  <c r="J1231" i="1" s="1"/>
  <c r="I1230" i="1"/>
  <c r="J1230" i="1"/>
  <c r="K1230" i="1"/>
  <c r="I1229" i="1"/>
  <c r="J1229" i="1" s="1"/>
  <c r="K1229" i="1"/>
  <c r="I1228" i="1"/>
  <c r="J1228" i="1" s="1"/>
  <c r="K1228" i="1" s="1"/>
  <c r="I1227" i="1"/>
  <c r="J1227" i="1"/>
  <c r="K1227" i="1" s="1"/>
  <c r="I1226" i="1"/>
  <c r="J1226" i="1"/>
  <c r="K1226" i="1"/>
  <c r="I1225" i="1"/>
  <c r="J1225" i="1" s="1"/>
  <c r="K1225" i="1"/>
  <c r="I1224" i="1"/>
  <c r="J1224" i="1" s="1"/>
  <c r="I1223" i="1"/>
  <c r="J1223" i="1"/>
  <c r="K1223" i="1"/>
  <c r="I1222" i="1"/>
  <c r="J1222" i="1" s="1"/>
  <c r="I1221" i="1"/>
  <c r="J1221" i="1"/>
  <c r="K1221" i="1" s="1"/>
  <c r="I1220" i="1"/>
  <c r="J1220" i="1"/>
  <c r="K1220" i="1"/>
  <c r="I1219" i="1"/>
  <c r="J1219" i="1" s="1"/>
  <c r="I1218" i="1"/>
  <c r="J1218" i="1" s="1"/>
  <c r="K1218" i="1" s="1"/>
  <c r="I1217" i="1"/>
  <c r="J1217" i="1"/>
  <c r="I1216" i="1"/>
  <c r="J1216" i="1" s="1"/>
  <c r="K1216" i="1" s="1"/>
  <c r="I1215" i="1"/>
  <c r="J1215" i="1"/>
  <c r="K1215" i="1" s="1"/>
  <c r="I1214" i="1"/>
  <c r="J1214" i="1"/>
  <c r="K1214" i="1" s="1"/>
  <c r="I1213" i="1"/>
  <c r="J1213" i="1" s="1"/>
  <c r="K1213" i="1"/>
  <c r="I1212" i="1"/>
  <c r="J1212" i="1" s="1"/>
  <c r="K1212" i="1" s="1"/>
  <c r="I1211" i="1"/>
  <c r="J1211" i="1"/>
  <c r="K1211" i="1" s="1"/>
  <c r="I1210" i="1"/>
  <c r="J1210" i="1"/>
  <c r="I1209" i="1"/>
  <c r="J1209" i="1" s="1"/>
  <c r="K1209" i="1" s="1"/>
  <c r="I1208" i="1"/>
  <c r="J1208" i="1"/>
  <c r="I1205" i="1"/>
  <c r="J1205" i="1" s="1"/>
  <c r="K1205" i="1" s="1"/>
  <c r="I1204" i="1"/>
  <c r="J1204" i="1" s="1"/>
  <c r="K1204" i="1" s="1"/>
  <c r="I1203" i="1"/>
  <c r="J1203" i="1"/>
  <c r="I1202" i="1"/>
  <c r="J1202" i="1" s="1"/>
  <c r="K1202" i="1"/>
  <c r="I1201" i="1"/>
  <c r="J1201" i="1" s="1"/>
  <c r="K1201" i="1" s="1"/>
  <c r="I1200" i="1"/>
  <c r="J1200" i="1" s="1"/>
  <c r="I1199" i="1"/>
  <c r="J1199" i="1" s="1"/>
  <c r="K1199" i="1"/>
  <c r="I1198" i="1"/>
  <c r="J1198" i="1" s="1"/>
  <c r="I1197" i="1"/>
  <c r="J1197" i="1"/>
  <c r="K1197" i="1"/>
  <c r="I1196" i="1"/>
  <c r="J1196" i="1" s="1"/>
  <c r="I1195" i="1"/>
  <c r="J1195" i="1"/>
  <c r="K1195" i="1" s="1"/>
  <c r="I1194" i="1"/>
  <c r="J1194" i="1"/>
  <c r="K1194" i="1" s="1"/>
  <c r="I1193" i="1"/>
  <c r="J1193" i="1" s="1"/>
  <c r="I1192" i="1"/>
  <c r="J1192" i="1"/>
  <c r="K1192" i="1" s="1"/>
  <c r="I1191" i="1"/>
  <c r="J1191" i="1"/>
  <c r="K1191" i="1"/>
  <c r="I1190" i="1"/>
  <c r="J1190" i="1" s="1"/>
  <c r="K1190" i="1" s="1"/>
  <c r="I1189" i="1"/>
  <c r="J1189" i="1" s="1"/>
  <c r="K1189" i="1" s="1"/>
  <c r="I1188" i="1"/>
  <c r="J1188" i="1" s="1"/>
  <c r="K1188" i="1" s="1"/>
  <c r="I1187" i="1"/>
  <c r="J1187" i="1"/>
  <c r="K1187" i="1"/>
  <c r="I1186" i="1"/>
  <c r="J1186" i="1" s="1"/>
  <c r="K1186" i="1" s="1"/>
  <c r="I1185" i="1"/>
  <c r="J1185" i="1" s="1"/>
  <c r="I1184" i="1"/>
  <c r="J1184" i="1"/>
  <c r="K1184" i="1" s="1"/>
  <c r="I1183" i="1"/>
  <c r="J1183" i="1" s="1"/>
  <c r="I1182" i="1"/>
  <c r="J1182" i="1"/>
  <c r="K1182" i="1" s="1"/>
  <c r="I1181" i="1"/>
  <c r="J1181" i="1"/>
  <c r="I1180" i="1"/>
  <c r="J1180" i="1" s="1"/>
  <c r="K1180" i="1" s="1"/>
  <c r="I1179" i="1"/>
  <c r="J1179" i="1" s="1"/>
  <c r="I1178" i="1"/>
  <c r="J1178" i="1" s="1"/>
  <c r="K1178" i="1"/>
  <c r="I1177" i="1"/>
  <c r="J1177" i="1" s="1"/>
  <c r="K1177" i="1" s="1"/>
  <c r="I1176" i="1"/>
  <c r="J1176" i="1"/>
  <c r="K1176" i="1" s="1"/>
  <c r="I1175" i="1"/>
  <c r="J1175" i="1"/>
  <c r="K1175" i="1" s="1"/>
  <c r="I1174" i="1"/>
  <c r="J1174" i="1" s="1"/>
  <c r="K1174" i="1"/>
  <c r="I1173" i="1"/>
  <c r="J1173" i="1" s="1"/>
  <c r="I1172" i="1"/>
  <c r="J1172" i="1"/>
  <c r="K1172" i="1"/>
  <c r="I1171" i="1"/>
  <c r="J1171" i="1" s="1"/>
  <c r="K1171" i="1" s="1"/>
  <c r="I1170" i="1"/>
  <c r="J1170" i="1" s="1"/>
  <c r="K1170" i="1" s="1"/>
  <c r="I1169" i="1"/>
  <c r="J1169" i="1"/>
  <c r="I1168" i="1"/>
  <c r="J1168" i="1" s="1"/>
  <c r="K1168" i="1"/>
  <c r="I1167" i="1"/>
  <c r="J1167" i="1" s="1"/>
  <c r="K1167" i="1" s="1"/>
  <c r="I1166" i="1"/>
  <c r="J1166" i="1" s="1"/>
  <c r="I1165" i="1"/>
  <c r="J1165" i="1" s="1"/>
  <c r="K1165" i="1"/>
  <c r="I1164" i="1"/>
  <c r="J1164" i="1" s="1"/>
  <c r="I1163" i="1"/>
  <c r="J1163" i="1"/>
  <c r="K1163" i="1"/>
  <c r="I1162" i="1"/>
  <c r="J1162" i="1" s="1"/>
  <c r="K1162" i="1" s="1"/>
  <c r="I1161" i="1"/>
  <c r="J1161" i="1" s="1"/>
  <c r="K1161" i="1" s="1"/>
  <c r="I1160" i="1"/>
  <c r="J1160" i="1"/>
  <c r="K1160" i="1" s="1"/>
  <c r="I1159" i="1"/>
  <c r="J1159" i="1"/>
  <c r="K1159" i="1" s="1"/>
  <c r="I1158" i="1"/>
  <c r="J1158" i="1" s="1"/>
  <c r="K1158" i="1" s="1"/>
  <c r="I1157" i="1"/>
  <c r="J1157" i="1" s="1"/>
  <c r="I1156" i="1"/>
  <c r="J1156" i="1"/>
  <c r="K1156" i="1" s="1"/>
  <c r="I1155" i="1"/>
  <c r="J1155" i="1" s="1"/>
  <c r="I1154" i="1"/>
  <c r="J1154" i="1" s="1"/>
  <c r="K1154" i="1" s="1"/>
  <c r="I1153" i="1"/>
  <c r="J1153" i="1"/>
  <c r="K1153" i="1"/>
  <c r="I1152" i="1"/>
  <c r="J1152" i="1" s="1"/>
  <c r="I1151" i="1"/>
  <c r="J1151" i="1"/>
  <c r="K1151" i="1" s="1"/>
  <c r="I1150" i="1"/>
  <c r="J1150" i="1"/>
  <c r="K1150" i="1" s="1"/>
  <c r="I1149" i="1"/>
  <c r="J1149" i="1" s="1"/>
  <c r="I1148" i="1"/>
  <c r="J1148" i="1"/>
  <c r="K1148" i="1" s="1"/>
  <c r="I1147" i="1"/>
  <c r="J1147" i="1"/>
  <c r="I1146" i="1"/>
  <c r="J1146" i="1" s="1"/>
  <c r="K1146" i="1" s="1"/>
  <c r="I1145" i="1"/>
  <c r="J1145" i="1" s="1"/>
  <c r="K1145" i="1" s="1"/>
  <c r="I1144" i="1"/>
  <c r="J1144" i="1"/>
  <c r="I1143" i="1"/>
  <c r="J1143" i="1" s="1"/>
  <c r="K1143" i="1" s="1"/>
  <c r="I1142" i="1"/>
  <c r="J1142" i="1"/>
  <c r="I1141" i="1"/>
  <c r="J1141" i="1" s="1"/>
  <c r="K1141" i="1"/>
  <c r="I1140" i="1"/>
  <c r="J1140" i="1" s="1"/>
  <c r="I1139" i="1"/>
  <c r="J1139" i="1"/>
  <c r="K1139" i="1"/>
  <c r="I1138" i="1"/>
  <c r="J1138" i="1" s="1"/>
  <c r="K1138" i="1"/>
  <c r="I1137" i="1"/>
  <c r="J1137" i="1" s="1"/>
  <c r="K1137" i="1" s="1"/>
  <c r="I1136" i="1"/>
  <c r="J1136" i="1" s="1"/>
  <c r="I1135" i="1"/>
  <c r="J1135" i="1" s="1"/>
  <c r="K1135" i="1" s="1"/>
  <c r="I1134" i="1"/>
  <c r="J1134" i="1" s="1"/>
  <c r="K1134" i="1" s="1"/>
  <c r="I1133" i="1"/>
  <c r="J1133" i="1"/>
  <c r="K1133" i="1" s="1"/>
  <c r="I1132" i="1"/>
  <c r="J1132" i="1"/>
  <c r="K1132" i="1" s="1"/>
  <c r="I1131" i="1"/>
  <c r="J1131" i="1" s="1"/>
  <c r="K1131" i="1"/>
  <c r="I1130" i="1"/>
  <c r="J1130" i="1" s="1"/>
  <c r="K1130" i="1" s="1"/>
  <c r="I1129" i="1"/>
  <c r="J1129" i="1"/>
  <c r="I1128" i="1"/>
  <c r="J1128" i="1" s="1"/>
  <c r="K1128" i="1" s="1"/>
  <c r="I1127" i="1"/>
  <c r="J1127" i="1" s="1"/>
  <c r="K1127" i="1" s="1"/>
  <c r="I1126" i="1"/>
  <c r="J1126" i="1"/>
  <c r="K1126" i="1" s="1"/>
  <c r="I1125" i="1"/>
  <c r="J1125" i="1"/>
  <c r="I1124" i="1"/>
  <c r="J1124" i="1" s="1"/>
  <c r="K1124" i="1" s="1"/>
  <c r="I1123" i="1"/>
  <c r="J1123" i="1" s="1"/>
  <c r="I1122" i="1"/>
  <c r="J1122" i="1" s="1"/>
  <c r="K1122" i="1"/>
  <c r="I1121" i="1"/>
  <c r="J1121" i="1" s="1"/>
  <c r="K1121" i="1" s="1"/>
  <c r="I1120" i="1"/>
  <c r="J1120" i="1" s="1"/>
  <c r="K1120" i="1" s="1"/>
  <c r="I1119" i="1"/>
  <c r="J1119" i="1"/>
  <c r="K1119" i="1"/>
  <c r="I1118" i="1"/>
  <c r="J1118" i="1" s="1"/>
  <c r="K1118" i="1"/>
  <c r="I1117" i="1"/>
  <c r="J1117" i="1" s="1"/>
  <c r="K1117" i="1" s="1"/>
  <c r="I1116" i="1"/>
  <c r="J1116" i="1" s="1"/>
  <c r="K1116" i="1" s="1"/>
  <c r="I1115" i="1"/>
  <c r="J1115" i="1"/>
  <c r="K1115" i="1" s="1"/>
  <c r="I1114" i="1"/>
  <c r="J1114" i="1" s="1"/>
  <c r="K1114" i="1" s="1"/>
  <c r="I1113" i="1"/>
  <c r="J1113" i="1" s="1"/>
  <c r="K1113" i="1" s="1"/>
  <c r="I1112" i="1"/>
  <c r="J1112" i="1"/>
  <c r="I1111" i="1"/>
  <c r="J1111" i="1" s="1"/>
  <c r="K1111" i="1" s="1"/>
  <c r="I1110" i="1"/>
  <c r="J1110" i="1"/>
  <c r="K1110" i="1" s="1"/>
  <c r="I1109" i="1"/>
  <c r="J1109" i="1" s="1"/>
  <c r="K1109" i="1" s="1"/>
  <c r="I1108" i="1"/>
  <c r="J1108" i="1"/>
  <c r="K1108" i="1" s="1"/>
  <c r="I1107" i="1"/>
  <c r="J1107" i="1" s="1"/>
  <c r="K1107" i="1" s="1"/>
  <c r="I1106" i="1"/>
  <c r="J1106" i="1" s="1"/>
  <c r="K1106" i="1" s="1"/>
  <c r="I1105" i="1"/>
  <c r="J1105" i="1"/>
  <c r="K1105" i="1" s="1"/>
  <c r="I1104" i="1"/>
  <c r="J1104" i="1"/>
  <c r="K1104" i="1"/>
  <c r="I1103" i="1"/>
  <c r="J1103" i="1" s="1"/>
  <c r="K1103" i="1" s="1"/>
  <c r="I1102" i="1"/>
  <c r="J1102" i="1"/>
  <c r="K1102" i="1" s="1"/>
  <c r="I1101" i="1"/>
  <c r="J1101" i="1" s="1"/>
  <c r="K1101" i="1" s="1"/>
  <c r="I1100" i="1"/>
  <c r="J1100" i="1"/>
  <c r="K1100" i="1" s="1"/>
  <c r="I1099" i="1"/>
  <c r="J1099" i="1" s="1"/>
  <c r="K1099" i="1" s="1"/>
  <c r="I1098" i="1"/>
  <c r="J1098" i="1" s="1"/>
  <c r="I1097" i="1"/>
  <c r="J1097" i="1"/>
  <c r="K1097" i="1" s="1"/>
  <c r="I1096" i="1"/>
  <c r="J1096" i="1" s="1"/>
  <c r="I1095" i="1"/>
  <c r="J1095" i="1"/>
  <c r="K1095" i="1" s="1"/>
  <c r="I1094" i="1"/>
  <c r="J1094" i="1"/>
  <c r="I1093" i="1"/>
  <c r="J1093" i="1" s="1"/>
  <c r="K1093" i="1" s="1"/>
  <c r="I1092" i="1"/>
  <c r="J1092" i="1"/>
  <c r="I1091" i="1"/>
  <c r="J1091" i="1" s="1"/>
  <c r="K1091" i="1" s="1"/>
  <c r="I1090" i="1"/>
  <c r="J1090" i="1"/>
  <c r="K1090" i="1" s="1"/>
  <c r="I1089" i="1"/>
  <c r="J1089" i="1" s="1"/>
  <c r="K1089" i="1" s="1"/>
  <c r="I1088" i="1"/>
  <c r="J1088" i="1"/>
  <c r="K1088" i="1"/>
  <c r="I1086" i="1"/>
  <c r="J1086" i="1" s="1"/>
  <c r="K1086" i="1"/>
  <c r="I1085" i="1"/>
  <c r="J1085" i="1"/>
  <c r="I1084" i="1"/>
  <c r="J1084" i="1"/>
  <c r="K1084" i="1"/>
  <c r="I1083" i="1"/>
  <c r="J1083" i="1" s="1"/>
  <c r="I1082" i="1"/>
  <c r="J1082" i="1"/>
  <c r="K1082" i="1"/>
  <c r="I1081" i="1"/>
  <c r="J1081" i="1"/>
  <c r="I1080" i="1"/>
  <c r="J1080" i="1"/>
  <c r="K1080" i="1" s="1"/>
  <c r="I1079" i="1"/>
  <c r="J1079" i="1" s="1"/>
  <c r="I1078" i="1"/>
  <c r="J1078" i="1" s="1"/>
  <c r="K1078" i="1" s="1"/>
  <c r="I1077" i="1"/>
  <c r="J1077" i="1" s="1"/>
  <c r="I1076" i="1"/>
  <c r="J1076" i="1"/>
  <c r="K1076" i="1" s="1"/>
  <c r="I1075" i="1"/>
  <c r="J1075" i="1" s="1"/>
  <c r="K1075" i="1"/>
  <c r="I1074" i="1"/>
  <c r="J1074" i="1" s="1"/>
  <c r="K1074" i="1" s="1"/>
  <c r="I1073" i="1"/>
  <c r="J1073" i="1"/>
  <c r="K1073" i="1"/>
  <c r="I1072" i="1"/>
  <c r="J1072" i="1"/>
  <c r="I1071" i="1"/>
  <c r="J1071" i="1"/>
  <c r="K1071" i="1" s="1"/>
  <c r="I1065" i="1"/>
  <c r="J1065" i="1" s="1"/>
  <c r="K1065" i="1"/>
  <c r="I1059" i="1"/>
  <c r="J1059" i="1"/>
  <c r="K1059" i="1" s="1"/>
  <c r="I1058" i="1"/>
  <c r="J1058" i="1" s="1"/>
  <c r="K1058" i="1"/>
  <c r="I1057" i="1"/>
  <c r="J1057" i="1" s="1"/>
  <c r="K1057" i="1" s="1"/>
  <c r="I1056" i="1"/>
  <c r="J1056" i="1" s="1"/>
  <c r="K1056" i="1" s="1"/>
  <c r="I1055" i="1"/>
  <c r="J1055" i="1"/>
  <c r="K1055" i="1" s="1"/>
  <c r="I1054" i="1"/>
  <c r="J1054" i="1" s="1"/>
  <c r="K1054" i="1" s="1"/>
  <c r="I1053" i="1"/>
  <c r="J1053" i="1"/>
  <c r="K1053" i="1" s="1"/>
  <c r="I1052" i="1"/>
  <c r="J1052" i="1" s="1"/>
  <c r="K1052" i="1"/>
  <c r="I1051" i="1"/>
  <c r="J1051" i="1"/>
  <c r="K1051" i="1" s="1"/>
  <c r="I1050" i="1"/>
  <c r="J1050" i="1" s="1"/>
  <c r="K1050" i="1"/>
  <c r="I1049" i="1"/>
  <c r="J1049" i="1" s="1"/>
  <c r="K1049" i="1" s="1"/>
  <c r="I1048" i="1"/>
  <c r="J1048" i="1" s="1"/>
  <c r="K1048" i="1" s="1"/>
  <c r="I1047" i="1"/>
  <c r="J1047" i="1"/>
  <c r="K1047" i="1" s="1"/>
  <c r="I1046" i="1"/>
  <c r="J1046" i="1" s="1"/>
  <c r="K1046" i="1" s="1"/>
  <c r="I1045" i="1"/>
  <c r="J1045" i="1"/>
  <c r="I1044" i="1"/>
  <c r="J1044" i="1"/>
  <c r="K1044" i="1"/>
  <c r="I1039" i="1"/>
  <c r="J1039" i="1" s="1"/>
  <c r="K1039" i="1" s="1"/>
  <c r="I1038" i="1"/>
  <c r="J1038" i="1"/>
  <c r="K1038" i="1" s="1"/>
  <c r="I1037" i="1"/>
  <c r="J1037" i="1" s="1"/>
  <c r="K1037" i="1" s="1"/>
  <c r="I1036" i="1"/>
  <c r="J1036" i="1"/>
  <c r="K1036" i="1"/>
  <c r="I1035" i="1"/>
  <c r="J1035" i="1" s="1"/>
  <c r="K1035" i="1"/>
  <c r="I1034" i="1"/>
  <c r="J1034" i="1"/>
  <c r="K1034" i="1" s="1"/>
  <c r="I1033" i="1"/>
  <c r="J1033" i="1"/>
  <c r="K1033" i="1"/>
  <c r="I1032" i="1"/>
  <c r="J1032" i="1"/>
  <c r="K1032" i="1"/>
  <c r="I1031" i="1"/>
  <c r="J1031" i="1" s="1"/>
  <c r="K1031" i="1"/>
  <c r="I1030" i="1"/>
  <c r="J1030" i="1"/>
  <c r="K1030" i="1" s="1"/>
  <c r="I1029" i="1"/>
  <c r="J1029" i="1"/>
  <c r="K1029" i="1" s="1"/>
  <c r="I1028" i="1"/>
  <c r="J1028" i="1"/>
  <c r="K1028" i="1"/>
  <c r="I1027" i="1"/>
  <c r="J1027" i="1" s="1"/>
  <c r="K1027" i="1"/>
  <c r="I1026" i="1"/>
  <c r="J1026" i="1"/>
  <c r="K1026" i="1" s="1"/>
  <c r="I1025" i="1"/>
  <c r="J1025" i="1"/>
  <c r="K1025" i="1"/>
  <c r="I1024" i="1"/>
  <c r="J1024" i="1"/>
  <c r="K1024" i="1"/>
  <c r="I1023" i="1"/>
  <c r="J1023" i="1" s="1"/>
  <c r="K1023" i="1"/>
  <c r="I1022" i="1"/>
  <c r="J1022" i="1"/>
  <c r="K1022" i="1" s="1"/>
  <c r="I1021" i="1"/>
  <c r="J1021" i="1"/>
  <c r="K1021" i="1" s="1"/>
  <c r="I1020" i="1"/>
  <c r="J1020" i="1"/>
  <c r="K1020" i="1"/>
  <c r="I1019" i="1"/>
  <c r="J1019" i="1" s="1"/>
  <c r="K1019" i="1"/>
  <c r="I1018" i="1"/>
  <c r="J1018" i="1"/>
  <c r="K1018" i="1" s="1"/>
  <c r="I1017" i="1"/>
  <c r="J1017" i="1"/>
  <c r="K1017" i="1" s="1"/>
  <c r="I1016" i="1"/>
  <c r="J1016" i="1"/>
  <c r="K1016" i="1"/>
  <c r="I1015" i="1"/>
  <c r="J1015" i="1" s="1"/>
  <c r="K1015" i="1"/>
  <c r="I1014" i="1"/>
  <c r="J1014" i="1"/>
  <c r="K1014" i="1" s="1"/>
  <c r="I1013" i="1"/>
  <c r="J1013" i="1" s="1"/>
  <c r="K1013" i="1"/>
  <c r="I1012" i="1"/>
  <c r="J1012" i="1" s="1"/>
  <c r="K1012" i="1" s="1"/>
  <c r="I1011" i="1"/>
  <c r="J1011" i="1"/>
  <c r="K1011" i="1"/>
  <c r="I1010" i="1"/>
  <c r="J1010" i="1"/>
  <c r="K1010" i="1"/>
  <c r="I1009" i="1"/>
  <c r="J1009" i="1" s="1"/>
  <c r="K1009" i="1" s="1"/>
  <c r="I1008" i="1"/>
  <c r="J1008" i="1"/>
  <c r="K1008" i="1" s="1"/>
  <c r="I1007" i="1"/>
  <c r="J1007" i="1" s="1"/>
  <c r="K1007" i="1" s="1"/>
  <c r="I1006" i="1"/>
  <c r="J1006" i="1"/>
  <c r="K1006" i="1" s="1"/>
  <c r="I1005" i="1"/>
  <c r="J1005" i="1" s="1"/>
  <c r="K1005" i="1"/>
  <c r="I1004" i="1"/>
  <c r="J1004" i="1" s="1"/>
  <c r="K1004" i="1" s="1"/>
  <c r="I1003" i="1"/>
  <c r="J1003" i="1"/>
  <c r="K1003" i="1"/>
  <c r="I1002" i="1"/>
  <c r="J1002" i="1"/>
  <c r="K1002" i="1"/>
  <c r="I1001" i="1"/>
  <c r="J1001" i="1" s="1"/>
  <c r="K1001" i="1" s="1"/>
  <c r="I1000" i="1"/>
  <c r="J1000" i="1"/>
  <c r="K1000" i="1" s="1"/>
  <c r="I999" i="1"/>
  <c r="J999" i="1" s="1"/>
  <c r="K999" i="1" s="1"/>
  <c r="I998" i="1"/>
  <c r="J998" i="1"/>
  <c r="K998" i="1" s="1"/>
  <c r="I997" i="1"/>
  <c r="J997" i="1" s="1"/>
  <c r="K997" i="1"/>
  <c r="I996" i="1"/>
  <c r="J996" i="1" s="1"/>
  <c r="K996" i="1" s="1"/>
  <c r="I995" i="1"/>
  <c r="J995" i="1"/>
  <c r="K995" i="1" s="1"/>
  <c r="I994" i="1"/>
  <c r="J994" i="1"/>
  <c r="K994" i="1"/>
  <c r="I993" i="1"/>
  <c r="J993" i="1" s="1"/>
  <c r="K993" i="1" s="1"/>
  <c r="I992" i="1"/>
  <c r="J992" i="1"/>
  <c r="K992" i="1" s="1"/>
  <c r="I991" i="1"/>
  <c r="J991" i="1" s="1"/>
  <c r="K991" i="1" s="1"/>
  <c r="I989" i="1"/>
  <c r="J989" i="1"/>
  <c r="K989" i="1" s="1"/>
  <c r="I988" i="1"/>
  <c r="J988" i="1" s="1"/>
  <c r="K988" i="1"/>
  <c r="I987" i="1"/>
  <c r="J987" i="1" s="1"/>
  <c r="K987" i="1" s="1"/>
  <c r="I986" i="1"/>
  <c r="J986" i="1"/>
  <c r="K986" i="1"/>
  <c r="I985" i="1"/>
  <c r="J985" i="1"/>
  <c r="K985" i="1"/>
  <c r="I984" i="1"/>
  <c r="J984" i="1" s="1"/>
  <c r="K984" i="1" s="1"/>
  <c r="I983" i="1"/>
  <c r="J983" i="1"/>
  <c r="K983" i="1" s="1"/>
  <c r="I982" i="1"/>
  <c r="J982" i="1" s="1"/>
  <c r="K982" i="1" s="1"/>
  <c r="I981" i="1"/>
  <c r="J981" i="1"/>
  <c r="K981" i="1" s="1"/>
  <c r="I980" i="1"/>
  <c r="J980" i="1" s="1"/>
  <c r="K980" i="1"/>
  <c r="I979" i="1"/>
  <c r="J979" i="1" s="1"/>
  <c r="K979" i="1" s="1"/>
  <c r="I978" i="1"/>
  <c r="J978" i="1"/>
  <c r="K978" i="1"/>
  <c r="I977" i="1"/>
  <c r="J977" i="1"/>
  <c r="K977" i="1"/>
  <c r="I976" i="1"/>
  <c r="J976" i="1" s="1"/>
  <c r="K976" i="1" s="1"/>
  <c r="I975" i="1"/>
  <c r="J975" i="1"/>
  <c r="K975" i="1" s="1"/>
  <c r="I974" i="1"/>
  <c r="J974" i="1" s="1"/>
  <c r="K974" i="1" s="1"/>
  <c r="I973" i="1"/>
  <c r="J973" i="1"/>
  <c r="K973" i="1" s="1"/>
  <c r="I972" i="1"/>
  <c r="J972" i="1" s="1"/>
  <c r="K972" i="1"/>
  <c r="I971" i="1"/>
  <c r="J971" i="1" s="1"/>
  <c r="K971" i="1" s="1"/>
  <c r="I970" i="1"/>
  <c r="J970" i="1"/>
  <c r="K970" i="1"/>
  <c r="I969" i="1"/>
  <c r="J969" i="1"/>
  <c r="K969" i="1"/>
  <c r="I968" i="1"/>
  <c r="J968" i="1" s="1"/>
  <c r="K968" i="1" s="1"/>
  <c r="I967" i="1"/>
  <c r="J967" i="1"/>
  <c r="K967" i="1" s="1"/>
  <c r="I966" i="1"/>
  <c r="J966" i="1" s="1"/>
  <c r="K966" i="1" s="1"/>
  <c r="I965" i="1"/>
  <c r="J965" i="1"/>
  <c r="K965" i="1" s="1"/>
  <c r="I964" i="1"/>
  <c r="J964" i="1" s="1"/>
  <c r="K964" i="1"/>
  <c r="I963" i="1"/>
  <c r="J963" i="1" s="1"/>
  <c r="K963" i="1" s="1"/>
  <c r="I962" i="1"/>
  <c r="J962" i="1"/>
  <c r="K962" i="1" s="1"/>
  <c r="I961" i="1"/>
  <c r="J961" i="1"/>
  <c r="K961" i="1"/>
  <c r="I960" i="1"/>
  <c r="J960" i="1" s="1"/>
  <c r="K960" i="1" s="1"/>
  <c r="I959" i="1"/>
  <c r="J959" i="1"/>
  <c r="K959" i="1" s="1"/>
  <c r="I958" i="1"/>
  <c r="J958" i="1" s="1"/>
  <c r="K958" i="1" s="1"/>
  <c r="I957" i="1"/>
  <c r="J957" i="1"/>
  <c r="K957" i="1" s="1"/>
  <c r="I956" i="1"/>
  <c r="J956" i="1" s="1"/>
  <c r="K956" i="1"/>
  <c r="I955" i="1"/>
  <c r="J955" i="1" s="1"/>
  <c r="K955" i="1" s="1"/>
  <c r="I954" i="1"/>
  <c r="J954" i="1"/>
  <c r="K954" i="1"/>
  <c r="I953" i="1"/>
  <c r="J953" i="1"/>
  <c r="K953" i="1"/>
  <c r="I952" i="1"/>
  <c r="J952" i="1" s="1"/>
  <c r="K952" i="1" s="1"/>
  <c r="I951" i="1"/>
  <c r="J951" i="1"/>
  <c r="K951" i="1" s="1"/>
  <c r="I950" i="1"/>
  <c r="J950" i="1" s="1"/>
  <c r="K950" i="1" s="1"/>
  <c r="I949" i="1"/>
  <c r="J949" i="1"/>
  <c r="I948" i="1"/>
  <c r="J948" i="1"/>
  <c r="K948" i="1" s="1"/>
  <c r="I942" i="1"/>
  <c r="J942" i="1" s="1"/>
  <c r="K942" i="1" s="1"/>
  <c r="I941" i="1"/>
  <c r="J941" i="1"/>
  <c r="K941" i="1"/>
  <c r="I940" i="1"/>
  <c r="J940" i="1" s="1"/>
  <c r="K940" i="1"/>
  <c r="I939" i="1"/>
  <c r="J939" i="1"/>
  <c r="K939" i="1" s="1"/>
  <c r="I938" i="1"/>
  <c r="J938" i="1"/>
  <c r="I937" i="1"/>
  <c r="J937" i="1" s="1"/>
  <c r="K937" i="1"/>
  <c r="I932" i="1"/>
  <c r="J932" i="1"/>
  <c r="K932" i="1" s="1"/>
  <c r="I931" i="1"/>
  <c r="J931" i="1"/>
  <c r="I912" i="1"/>
  <c r="J912" i="1" s="1"/>
  <c r="K912" i="1"/>
  <c r="I910" i="1"/>
  <c r="J910" i="1"/>
  <c r="K910" i="1" s="1"/>
  <c r="I909" i="1"/>
  <c r="J909" i="1"/>
  <c r="K909" i="1"/>
  <c r="I908" i="1"/>
  <c r="J908" i="1"/>
  <c r="K908" i="1"/>
  <c r="I907" i="1"/>
  <c r="J907" i="1" s="1"/>
  <c r="K907" i="1"/>
  <c r="I906" i="1"/>
  <c r="J906" i="1"/>
  <c r="K906" i="1" s="1"/>
  <c r="I905" i="1"/>
  <c r="J905" i="1"/>
  <c r="K905" i="1" s="1"/>
  <c r="I904" i="1"/>
  <c r="J904" i="1"/>
  <c r="K904" i="1"/>
  <c r="I903" i="1"/>
  <c r="J903" i="1" s="1"/>
  <c r="K903" i="1"/>
  <c r="I902" i="1"/>
  <c r="J902" i="1"/>
  <c r="K902" i="1" s="1"/>
  <c r="I901" i="1"/>
  <c r="J901" i="1"/>
  <c r="K901" i="1"/>
  <c r="I900" i="1"/>
  <c r="J900" i="1"/>
  <c r="K900" i="1"/>
  <c r="I899" i="1"/>
  <c r="J899" i="1" s="1"/>
  <c r="K899" i="1"/>
  <c r="I898" i="1"/>
  <c r="J898" i="1"/>
  <c r="K898" i="1" s="1"/>
  <c r="I897" i="1"/>
  <c r="J897" i="1"/>
  <c r="K897" i="1" s="1"/>
  <c r="I896" i="1"/>
  <c r="J896" i="1"/>
  <c r="K896" i="1"/>
  <c r="I895" i="1"/>
  <c r="J895" i="1" s="1"/>
  <c r="K895" i="1"/>
  <c r="I894" i="1"/>
  <c r="J894" i="1"/>
  <c r="K894" i="1" s="1"/>
  <c r="I893" i="1"/>
  <c r="J893" i="1"/>
  <c r="K893" i="1"/>
  <c r="I892" i="1"/>
  <c r="J892" i="1"/>
  <c r="K892" i="1"/>
  <c r="I891" i="1"/>
  <c r="J891" i="1" s="1"/>
  <c r="K891" i="1"/>
  <c r="I890" i="1"/>
  <c r="J890" i="1"/>
  <c r="K890" i="1" s="1"/>
  <c r="I889" i="1"/>
  <c r="J889" i="1"/>
  <c r="K889" i="1" s="1"/>
  <c r="I888" i="1"/>
  <c r="J888" i="1"/>
  <c r="K888" i="1" s="1"/>
  <c r="I887" i="1"/>
  <c r="J887" i="1" s="1"/>
  <c r="K887" i="1"/>
  <c r="I886" i="1"/>
  <c r="J886" i="1" s="1"/>
  <c r="K886" i="1" s="1"/>
  <c r="I885" i="1"/>
  <c r="J885" i="1"/>
  <c r="K885" i="1"/>
  <c r="I884" i="1"/>
  <c r="J884" i="1"/>
  <c r="K884" i="1"/>
  <c r="I883" i="1"/>
  <c r="J883" i="1" s="1"/>
  <c r="K883" i="1" s="1"/>
  <c r="I882" i="1"/>
  <c r="J882" i="1"/>
  <c r="K882" i="1" s="1"/>
  <c r="I881" i="1"/>
  <c r="J881" i="1" s="1"/>
  <c r="K881" i="1" s="1"/>
  <c r="I880" i="1"/>
  <c r="J880" i="1"/>
  <c r="K880" i="1"/>
  <c r="I879" i="1"/>
  <c r="J879" i="1" s="1"/>
  <c r="K879" i="1"/>
  <c r="I878" i="1"/>
  <c r="J878" i="1"/>
  <c r="K878" i="1" s="1"/>
  <c r="I877" i="1"/>
  <c r="J877" i="1"/>
  <c r="K877" i="1"/>
  <c r="I876" i="1"/>
  <c r="J876" i="1"/>
  <c r="K876" i="1"/>
  <c r="I875" i="1"/>
  <c r="J875" i="1" s="1"/>
  <c r="K875" i="1"/>
  <c r="I874" i="1"/>
  <c r="J874" i="1"/>
  <c r="K874" i="1" s="1"/>
  <c r="I873" i="1"/>
  <c r="J873" i="1"/>
  <c r="K873" i="1" s="1"/>
  <c r="I872" i="1"/>
  <c r="J872" i="1"/>
  <c r="K872" i="1"/>
  <c r="I871" i="1"/>
  <c r="J871" i="1" s="1"/>
  <c r="K871" i="1"/>
  <c r="I870" i="1"/>
  <c r="J870" i="1"/>
  <c r="K870" i="1" s="1"/>
  <c r="I869" i="1"/>
  <c r="J869" i="1"/>
  <c r="K869" i="1"/>
  <c r="I868" i="1"/>
  <c r="J868" i="1"/>
  <c r="K868" i="1"/>
  <c r="I867" i="1"/>
  <c r="J867" i="1" s="1"/>
  <c r="K867" i="1"/>
  <c r="I865" i="1"/>
  <c r="J865" i="1"/>
  <c r="K865" i="1" s="1"/>
  <c r="I864" i="1"/>
  <c r="J864" i="1"/>
  <c r="I863" i="1"/>
  <c r="J863" i="1" s="1"/>
  <c r="K863" i="1"/>
  <c r="I862" i="1"/>
  <c r="J862" i="1"/>
  <c r="K862" i="1" s="1"/>
  <c r="I861" i="1"/>
  <c r="J861" i="1"/>
  <c r="K861" i="1"/>
  <c r="I860" i="1"/>
  <c r="J860" i="1"/>
  <c r="I859" i="1"/>
  <c r="J859" i="1"/>
  <c r="K859" i="1" s="1"/>
  <c r="I858" i="1"/>
  <c r="J858" i="1" s="1"/>
  <c r="K858" i="1" s="1"/>
  <c r="I857" i="1"/>
  <c r="J857" i="1"/>
  <c r="K857" i="1" s="1"/>
  <c r="I856" i="1"/>
  <c r="J856" i="1" s="1"/>
  <c r="K856" i="1"/>
  <c r="I855" i="1"/>
  <c r="J855" i="1" s="1"/>
  <c r="I845" i="1"/>
  <c r="J845" i="1"/>
  <c r="K845" i="1"/>
  <c r="I844" i="1"/>
  <c r="J844" i="1" s="1"/>
  <c r="I843" i="1"/>
  <c r="J843" i="1"/>
  <c r="K843" i="1"/>
  <c r="I842" i="1"/>
  <c r="J842" i="1"/>
  <c r="K842" i="1"/>
  <c r="I841" i="1"/>
  <c r="J841" i="1" s="1"/>
  <c r="K841" i="1" s="1"/>
  <c r="I840" i="1"/>
  <c r="J840" i="1"/>
  <c r="K840" i="1" s="1"/>
  <c r="I839" i="1"/>
  <c r="J839" i="1" s="1"/>
  <c r="K839" i="1" s="1"/>
  <c r="I838" i="1"/>
  <c r="J838" i="1"/>
  <c r="K838" i="1" s="1"/>
  <c r="I837" i="1"/>
  <c r="J837" i="1" s="1"/>
  <c r="K837" i="1"/>
  <c r="I836" i="1"/>
  <c r="J836" i="1" s="1"/>
  <c r="K836" i="1" s="1"/>
  <c r="I835" i="1"/>
  <c r="J835" i="1"/>
  <c r="K835" i="1"/>
  <c r="I834" i="1"/>
  <c r="J834" i="1"/>
  <c r="K834" i="1"/>
  <c r="I833" i="1"/>
  <c r="J833" i="1" s="1"/>
  <c r="K833" i="1" s="1"/>
  <c r="I832" i="1"/>
  <c r="J832" i="1"/>
  <c r="K832" i="1" s="1"/>
  <c r="I831" i="1"/>
  <c r="J831" i="1" s="1"/>
  <c r="K831" i="1" s="1"/>
  <c r="I830" i="1"/>
  <c r="J830" i="1"/>
  <c r="K830" i="1" s="1"/>
  <c r="I829" i="1"/>
  <c r="J829" i="1" s="1"/>
  <c r="K829" i="1"/>
  <c r="I828" i="1"/>
  <c r="J828" i="1" s="1"/>
  <c r="K828" i="1" s="1"/>
  <c r="I827" i="1"/>
  <c r="J827" i="1"/>
  <c r="K827" i="1" s="1"/>
  <c r="I826" i="1"/>
  <c r="J826" i="1"/>
  <c r="K826" i="1"/>
  <c r="I825" i="1"/>
  <c r="J825" i="1" s="1"/>
  <c r="K825" i="1" s="1"/>
  <c r="I824" i="1"/>
  <c r="J824" i="1"/>
  <c r="K824" i="1" s="1"/>
  <c r="I823" i="1"/>
  <c r="J823" i="1" s="1"/>
  <c r="K823" i="1" s="1"/>
  <c r="I822" i="1"/>
  <c r="J822" i="1"/>
  <c r="K822" i="1" s="1"/>
  <c r="I821" i="1"/>
  <c r="J821" i="1" s="1"/>
  <c r="K821" i="1"/>
  <c r="I820" i="1"/>
  <c r="J820" i="1" s="1"/>
  <c r="K820" i="1" s="1"/>
  <c r="I819" i="1"/>
  <c r="J819" i="1"/>
  <c r="K819" i="1"/>
  <c r="I818" i="1"/>
  <c r="J818" i="1"/>
  <c r="I813" i="1"/>
  <c r="J813" i="1"/>
  <c r="K813" i="1" s="1"/>
  <c r="I812" i="1"/>
  <c r="J812" i="1"/>
  <c r="K812" i="1"/>
  <c r="I811" i="1"/>
  <c r="J811" i="1"/>
  <c r="K811" i="1"/>
  <c r="I810" i="1"/>
  <c r="J810" i="1" s="1"/>
  <c r="I809" i="1"/>
  <c r="J809" i="1" s="1"/>
  <c r="K809" i="1" s="1"/>
  <c r="I808" i="1"/>
  <c r="J808" i="1"/>
  <c r="I807" i="1"/>
  <c r="J807" i="1"/>
  <c r="K807" i="1" s="1"/>
  <c r="I794" i="1"/>
  <c r="J794" i="1"/>
  <c r="K794" i="1" s="1"/>
  <c r="I792" i="1"/>
  <c r="J792" i="1"/>
  <c r="K792" i="1" s="1"/>
  <c r="I791" i="1"/>
  <c r="J791" i="1" s="1"/>
  <c r="K791" i="1"/>
  <c r="I790" i="1"/>
  <c r="J790" i="1" s="1"/>
  <c r="K790" i="1" s="1"/>
  <c r="I789" i="1"/>
  <c r="J789" i="1"/>
  <c r="K789" i="1"/>
  <c r="I788" i="1"/>
  <c r="J788" i="1"/>
  <c r="I783" i="1"/>
  <c r="J783" i="1"/>
  <c r="K783" i="1" s="1"/>
  <c r="I782" i="1"/>
  <c r="J782" i="1" s="1"/>
  <c r="K782" i="1" s="1"/>
  <c r="I781" i="1"/>
  <c r="J781" i="1"/>
  <c r="K781" i="1" s="1"/>
  <c r="I780" i="1"/>
  <c r="J780" i="1" s="1"/>
  <c r="K780" i="1"/>
  <c r="I779" i="1"/>
  <c r="J779" i="1" s="1"/>
  <c r="K779" i="1" s="1"/>
  <c r="I778" i="1"/>
  <c r="J778" i="1"/>
  <c r="K778" i="1" s="1"/>
  <c r="I777" i="1"/>
  <c r="J777" i="1"/>
  <c r="K777" i="1"/>
  <c r="I776" i="1"/>
  <c r="J776" i="1" s="1"/>
  <c r="K776" i="1" s="1"/>
  <c r="I775" i="1"/>
  <c r="J775" i="1"/>
  <c r="K775" i="1" s="1"/>
  <c r="I774" i="1"/>
  <c r="J774" i="1" s="1"/>
  <c r="K774" i="1" s="1"/>
  <c r="I773" i="1"/>
  <c r="J773" i="1"/>
  <c r="K773" i="1" s="1"/>
  <c r="I772" i="1"/>
  <c r="J772" i="1" s="1"/>
  <c r="K772" i="1"/>
  <c r="I771" i="1"/>
  <c r="J771" i="1" s="1"/>
  <c r="K771" i="1" s="1"/>
  <c r="I770" i="1"/>
  <c r="J770" i="1"/>
  <c r="K770" i="1"/>
  <c r="I769" i="1"/>
  <c r="J769" i="1"/>
  <c r="K769" i="1"/>
  <c r="I768" i="1"/>
  <c r="J768" i="1" s="1"/>
  <c r="K768" i="1" s="1"/>
  <c r="I767" i="1"/>
  <c r="J767" i="1"/>
  <c r="K767" i="1" s="1"/>
  <c r="I766" i="1"/>
  <c r="J766" i="1" s="1"/>
  <c r="I765" i="1"/>
  <c r="J765" i="1" s="1"/>
  <c r="K765" i="1"/>
  <c r="I758" i="1"/>
  <c r="J758" i="1" s="1"/>
  <c r="K758" i="1" s="1"/>
  <c r="I757" i="1"/>
  <c r="J757" i="1"/>
  <c r="K757" i="1" s="1"/>
  <c r="I756" i="1"/>
  <c r="J756" i="1"/>
  <c r="K756" i="1"/>
  <c r="I755" i="1"/>
  <c r="J755" i="1" s="1"/>
  <c r="K755" i="1" s="1"/>
  <c r="I754" i="1"/>
  <c r="J754" i="1"/>
  <c r="K754" i="1" s="1"/>
  <c r="I753" i="1"/>
  <c r="J753" i="1" s="1"/>
  <c r="K753" i="1" s="1"/>
  <c r="I752" i="1"/>
  <c r="J752" i="1"/>
  <c r="K752" i="1" s="1"/>
  <c r="I751" i="1"/>
  <c r="J751" i="1" s="1"/>
  <c r="K751" i="1"/>
  <c r="I750" i="1"/>
  <c r="J750" i="1" s="1"/>
  <c r="K750" i="1" s="1"/>
  <c r="I749" i="1"/>
  <c r="J749" i="1"/>
  <c r="K749" i="1"/>
  <c r="I748" i="1"/>
  <c r="J748" i="1"/>
  <c r="K748" i="1"/>
  <c r="I747" i="1"/>
  <c r="J747" i="1" s="1"/>
  <c r="K747" i="1" s="1"/>
  <c r="I746" i="1"/>
  <c r="J746" i="1"/>
  <c r="K746" i="1" s="1"/>
  <c r="I745" i="1"/>
  <c r="J745" i="1" s="1"/>
  <c r="K745" i="1" s="1"/>
  <c r="I744" i="1"/>
  <c r="J744" i="1"/>
  <c r="K744" i="1" s="1"/>
  <c r="I743" i="1"/>
  <c r="J743" i="1" s="1"/>
  <c r="K743" i="1"/>
  <c r="I742" i="1"/>
  <c r="J742" i="1" s="1"/>
  <c r="K742" i="1" s="1"/>
  <c r="I741" i="1"/>
  <c r="J741" i="1"/>
  <c r="K741" i="1"/>
  <c r="I740" i="1"/>
  <c r="J740" i="1"/>
  <c r="K740" i="1"/>
  <c r="I739" i="1"/>
  <c r="J739" i="1" s="1"/>
  <c r="K739" i="1" s="1"/>
  <c r="I738" i="1"/>
  <c r="J738" i="1"/>
  <c r="K738" i="1" s="1"/>
  <c r="I737" i="1"/>
  <c r="J737" i="1" s="1"/>
  <c r="K737" i="1" s="1"/>
  <c r="I736" i="1"/>
  <c r="J736" i="1"/>
  <c r="K736" i="1" s="1"/>
  <c r="I735" i="1"/>
  <c r="J735" i="1" s="1"/>
  <c r="K735" i="1"/>
  <c r="I734" i="1"/>
  <c r="J734" i="1" s="1"/>
  <c r="K734" i="1" s="1"/>
  <c r="I733" i="1"/>
  <c r="J733" i="1"/>
  <c r="K733" i="1"/>
  <c r="I732" i="1"/>
  <c r="J732" i="1"/>
  <c r="K732" i="1"/>
  <c r="I731" i="1"/>
  <c r="J731" i="1" s="1"/>
  <c r="K731" i="1" s="1"/>
  <c r="I727" i="1"/>
  <c r="J727" i="1"/>
  <c r="I726" i="1"/>
  <c r="J726" i="1"/>
  <c r="K726" i="1"/>
  <c r="I725" i="1"/>
  <c r="J725" i="1" s="1"/>
  <c r="I724" i="1"/>
  <c r="J724" i="1" s="1"/>
  <c r="K724" i="1" s="1"/>
  <c r="I723" i="1"/>
  <c r="J723" i="1"/>
  <c r="K723" i="1" s="1"/>
  <c r="I722" i="1"/>
  <c r="J722" i="1" s="1"/>
  <c r="K722" i="1"/>
  <c r="I721" i="1"/>
  <c r="J721" i="1" s="1"/>
  <c r="K721" i="1" s="1"/>
  <c r="I720" i="1"/>
  <c r="J720" i="1"/>
  <c r="K720" i="1" s="1"/>
  <c r="I719" i="1"/>
  <c r="J719" i="1"/>
  <c r="K719" i="1"/>
  <c r="I718" i="1"/>
  <c r="J718" i="1" s="1"/>
  <c r="K718" i="1" s="1"/>
  <c r="I717" i="1"/>
  <c r="J717" i="1"/>
  <c r="K717" i="1" s="1"/>
  <c r="I716" i="1"/>
  <c r="J716" i="1" s="1"/>
  <c r="K716" i="1" s="1"/>
  <c r="I715" i="1"/>
  <c r="J715" i="1"/>
  <c r="K715" i="1" s="1"/>
  <c r="I714" i="1"/>
  <c r="J714" i="1" s="1"/>
  <c r="K714" i="1"/>
  <c r="I713" i="1"/>
  <c r="J713" i="1" s="1"/>
  <c r="K713" i="1" s="1"/>
  <c r="I712" i="1"/>
  <c r="J712" i="1"/>
  <c r="K712" i="1"/>
  <c r="I711" i="1"/>
  <c r="J711" i="1"/>
  <c r="K711" i="1"/>
  <c r="I710" i="1"/>
  <c r="J710" i="1" s="1"/>
  <c r="K710" i="1" s="1"/>
  <c r="I709" i="1"/>
  <c r="J709" i="1"/>
  <c r="K709" i="1" s="1"/>
  <c r="I708" i="1"/>
  <c r="J708" i="1" s="1"/>
  <c r="K708" i="1"/>
  <c r="I707" i="1"/>
  <c r="J707" i="1"/>
  <c r="K707" i="1" s="1"/>
  <c r="I706" i="1"/>
  <c r="J706" i="1"/>
  <c r="K706" i="1" s="1"/>
  <c r="I705" i="1"/>
  <c r="J705" i="1"/>
  <c r="K705" i="1"/>
  <c r="I704" i="1"/>
  <c r="J704" i="1" s="1"/>
  <c r="K704" i="1"/>
  <c r="I703" i="1"/>
  <c r="J703" i="1"/>
  <c r="K703" i="1" s="1"/>
  <c r="I702" i="1"/>
  <c r="J702" i="1"/>
  <c r="K702" i="1"/>
  <c r="I701" i="1"/>
  <c r="J701" i="1"/>
  <c r="K701" i="1"/>
  <c r="I700" i="1"/>
  <c r="J700" i="1" s="1"/>
  <c r="K700" i="1"/>
  <c r="I699" i="1"/>
  <c r="J699" i="1"/>
  <c r="K699" i="1" s="1"/>
  <c r="I698" i="1"/>
  <c r="J698" i="1"/>
  <c r="K698" i="1" s="1"/>
  <c r="I697" i="1"/>
  <c r="J697" i="1"/>
  <c r="K697" i="1"/>
  <c r="I696" i="1"/>
  <c r="J696" i="1" s="1"/>
  <c r="K696" i="1"/>
  <c r="I695" i="1"/>
  <c r="J695" i="1"/>
  <c r="K695" i="1" s="1"/>
  <c r="I694" i="1"/>
  <c r="J694" i="1"/>
  <c r="K694" i="1"/>
  <c r="I693" i="1"/>
  <c r="J693" i="1"/>
  <c r="K693" i="1"/>
  <c r="I692" i="1"/>
  <c r="J692" i="1" s="1"/>
  <c r="K692" i="1"/>
  <c r="I691" i="1"/>
  <c r="J691" i="1"/>
  <c r="K691" i="1" s="1"/>
  <c r="I690" i="1"/>
  <c r="J690" i="1"/>
  <c r="K690" i="1" s="1"/>
  <c r="I689" i="1"/>
  <c r="J689" i="1"/>
  <c r="K689" i="1"/>
  <c r="I688" i="1"/>
  <c r="J688" i="1" s="1"/>
  <c r="K688" i="1"/>
  <c r="I687" i="1"/>
  <c r="J687" i="1"/>
  <c r="K687" i="1" s="1"/>
  <c r="I686" i="1"/>
  <c r="J686" i="1"/>
  <c r="K686" i="1"/>
  <c r="I685" i="1"/>
  <c r="J685" i="1"/>
  <c r="K685" i="1"/>
  <c r="I684" i="1"/>
  <c r="J684" i="1" s="1"/>
  <c r="K684" i="1"/>
  <c r="I683" i="1"/>
  <c r="J683" i="1"/>
  <c r="K683" i="1" s="1"/>
  <c r="I682" i="1"/>
  <c r="J682" i="1"/>
  <c r="K682" i="1" s="1"/>
  <c r="I681" i="1"/>
  <c r="J681" i="1"/>
  <c r="K681" i="1"/>
  <c r="I680" i="1"/>
  <c r="J680" i="1" s="1"/>
  <c r="K680" i="1"/>
  <c r="I679" i="1"/>
  <c r="J679" i="1"/>
  <c r="K679" i="1" s="1"/>
  <c r="I678" i="1"/>
  <c r="J678" i="1"/>
  <c r="K678" i="1"/>
  <c r="I677" i="1"/>
  <c r="J677" i="1"/>
  <c r="K677" i="1"/>
  <c r="I676" i="1"/>
  <c r="J676" i="1" s="1"/>
  <c r="K676" i="1"/>
  <c r="I675" i="1"/>
  <c r="J675" i="1"/>
  <c r="K675" i="1" s="1"/>
  <c r="I674" i="1"/>
  <c r="J674" i="1"/>
  <c r="K674" i="1" s="1"/>
  <c r="I673" i="1"/>
  <c r="J673" i="1"/>
  <c r="K673" i="1"/>
  <c r="I672" i="1"/>
  <c r="J672" i="1" s="1"/>
  <c r="K672" i="1"/>
  <c r="I671" i="1"/>
  <c r="J671" i="1"/>
  <c r="K671" i="1" s="1"/>
  <c r="I670" i="1"/>
  <c r="J670" i="1"/>
  <c r="K670" i="1"/>
  <c r="I669" i="1"/>
  <c r="J669" i="1"/>
  <c r="K669" i="1"/>
  <c r="I667" i="1"/>
  <c r="J667" i="1" s="1"/>
  <c r="K667" i="1"/>
  <c r="I666" i="1"/>
  <c r="J666" i="1"/>
  <c r="I665" i="1"/>
  <c r="J665" i="1"/>
  <c r="K665" i="1" s="1"/>
  <c r="I664" i="1"/>
  <c r="J664" i="1" s="1"/>
  <c r="K664" i="1"/>
  <c r="I663" i="1"/>
  <c r="J663" i="1" s="1"/>
  <c r="I662" i="1"/>
  <c r="J662" i="1"/>
  <c r="K662" i="1"/>
  <c r="I661" i="1"/>
  <c r="J661" i="1" s="1"/>
  <c r="K661" i="1"/>
  <c r="I660" i="1"/>
  <c r="J660" i="1"/>
  <c r="K660" i="1" s="1"/>
  <c r="I650" i="1"/>
  <c r="J650" i="1"/>
  <c r="K650" i="1"/>
  <c r="I649" i="1"/>
  <c r="J649" i="1"/>
  <c r="I644" i="1"/>
  <c r="J644" i="1"/>
  <c r="K644" i="1" s="1"/>
  <c r="I643" i="1"/>
  <c r="J643" i="1" s="1"/>
  <c r="I642" i="1"/>
  <c r="J642" i="1" s="1"/>
  <c r="K642" i="1"/>
  <c r="I641" i="1"/>
  <c r="J641" i="1" s="1"/>
  <c r="K641" i="1" s="1"/>
  <c r="I640" i="1"/>
  <c r="J640" i="1"/>
  <c r="K640" i="1"/>
  <c r="I639" i="1"/>
  <c r="J639" i="1"/>
  <c r="K639" i="1"/>
  <c r="I638" i="1"/>
  <c r="J638" i="1" s="1"/>
  <c r="K638" i="1" s="1"/>
  <c r="I637" i="1"/>
  <c r="J637" i="1"/>
  <c r="K637" i="1" s="1"/>
  <c r="I636" i="1"/>
  <c r="J636" i="1" s="1"/>
  <c r="K636" i="1" s="1"/>
  <c r="I635" i="1"/>
  <c r="J635" i="1"/>
  <c r="K635" i="1" s="1"/>
  <c r="I634" i="1"/>
  <c r="J634" i="1" s="1"/>
  <c r="K634" i="1"/>
  <c r="I632" i="1"/>
  <c r="J632" i="1" s="1"/>
  <c r="K632" i="1" s="1"/>
  <c r="I629" i="1"/>
  <c r="J629" i="1"/>
  <c r="K629" i="1"/>
  <c r="I623" i="1"/>
  <c r="J623" i="1"/>
  <c r="K623" i="1"/>
  <c r="I622" i="1"/>
  <c r="J622" i="1" s="1"/>
  <c r="I616" i="1"/>
  <c r="J616" i="1"/>
  <c r="K616" i="1"/>
  <c r="I615" i="1"/>
  <c r="J615" i="1"/>
  <c r="K615" i="1"/>
  <c r="I614" i="1"/>
  <c r="J614" i="1" s="1"/>
  <c r="K614" i="1"/>
  <c r="I613" i="1"/>
  <c r="J613" i="1"/>
  <c r="K613" i="1" s="1"/>
  <c r="I612" i="1"/>
  <c r="J612" i="1"/>
  <c r="K612" i="1" s="1"/>
  <c r="I611" i="1"/>
  <c r="J611" i="1"/>
  <c r="K611" i="1"/>
  <c r="I610" i="1"/>
  <c r="J610" i="1" s="1"/>
  <c r="K610" i="1"/>
  <c r="I609" i="1"/>
  <c r="J609" i="1"/>
  <c r="K609" i="1" s="1"/>
  <c r="I608" i="1"/>
  <c r="J608" i="1"/>
  <c r="K608" i="1"/>
  <c r="I607" i="1"/>
  <c r="J607" i="1"/>
  <c r="K607" i="1"/>
  <c r="I606" i="1"/>
  <c r="J606" i="1" s="1"/>
  <c r="K606" i="1"/>
  <c r="I605" i="1"/>
  <c r="J605" i="1"/>
  <c r="K605" i="1" s="1"/>
  <c r="I604" i="1"/>
  <c r="J604" i="1"/>
  <c r="K604" i="1" s="1"/>
  <c r="I603" i="1"/>
  <c r="J603" i="1"/>
  <c r="K603" i="1"/>
  <c r="I602" i="1"/>
  <c r="J602" i="1" s="1"/>
  <c r="K602" i="1"/>
  <c r="I601" i="1"/>
  <c r="J601" i="1"/>
  <c r="K601" i="1" s="1"/>
  <c r="I600" i="1"/>
  <c r="J600" i="1"/>
  <c r="K600" i="1"/>
  <c r="I598" i="1"/>
  <c r="J598" i="1"/>
  <c r="I597" i="1"/>
  <c r="J597" i="1"/>
  <c r="K597" i="1" s="1"/>
  <c r="I596" i="1"/>
  <c r="J596" i="1" s="1"/>
  <c r="I595" i="1"/>
  <c r="J595" i="1" s="1"/>
  <c r="K595" i="1"/>
  <c r="I594" i="1"/>
  <c r="J594" i="1" s="1"/>
  <c r="K594" i="1" s="1"/>
  <c r="I593" i="1"/>
  <c r="J593" i="1"/>
  <c r="K593" i="1"/>
  <c r="I592" i="1"/>
  <c r="J592" i="1"/>
  <c r="K592" i="1"/>
  <c r="I591" i="1"/>
  <c r="J591" i="1" s="1"/>
  <c r="K591" i="1" s="1"/>
  <c r="I590" i="1"/>
  <c r="J590" i="1"/>
  <c r="K590" i="1" s="1"/>
  <c r="I589" i="1"/>
  <c r="J589" i="1" s="1"/>
  <c r="K589" i="1" s="1"/>
  <c r="I588" i="1"/>
  <c r="J588" i="1"/>
  <c r="K588" i="1" s="1"/>
  <c r="I587" i="1"/>
  <c r="J587" i="1" s="1"/>
  <c r="K587" i="1"/>
  <c r="I586" i="1"/>
  <c r="J586" i="1" s="1"/>
  <c r="K586" i="1" s="1"/>
  <c r="I585" i="1"/>
  <c r="J585" i="1"/>
  <c r="K585" i="1"/>
  <c r="I584" i="1"/>
  <c r="J584" i="1"/>
  <c r="K584" i="1"/>
  <c r="I583" i="1"/>
  <c r="J583" i="1" s="1"/>
  <c r="K583" i="1" s="1"/>
  <c r="I582" i="1"/>
  <c r="J582" i="1"/>
  <c r="K582" i="1" s="1"/>
  <c r="I581" i="1"/>
  <c r="J581" i="1" s="1"/>
  <c r="K581" i="1" s="1"/>
  <c r="I580" i="1"/>
  <c r="J580" i="1"/>
  <c r="K580" i="1" s="1"/>
  <c r="I579" i="1"/>
  <c r="J579" i="1" s="1"/>
  <c r="I578" i="1"/>
  <c r="J578" i="1"/>
  <c r="K578" i="1" s="1"/>
  <c r="I577" i="1"/>
  <c r="J577" i="1"/>
  <c r="I576" i="1"/>
  <c r="J576" i="1" s="1"/>
  <c r="K576" i="1" s="1"/>
  <c r="I575" i="1"/>
  <c r="J575" i="1"/>
  <c r="I574" i="1"/>
  <c r="J574" i="1" s="1"/>
  <c r="K574" i="1" s="1"/>
  <c r="I570" i="1"/>
  <c r="J570" i="1"/>
  <c r="K570" i="1" s="1"/>
  <c r="I569" i="1"/>
  <c r="J569" i="1" s="1"/>
  <c r="I568" i="1"/>
  <c r="J568" i="1" s="1"/>
  <c r="K568" i="1"/>
  <c r="I567" i="1"/>
  <c r="J567" i="1" s="1"/>
  <c r="K567" i="1" s="1"/>
  <c r="I563" i="1"/>
  <c r="J563" i="1"/>
  <c r="K563" i="1"/>
  <c r="I562" i="1"/>
  <c r="J562" i="1"/>
  <c r="K562" i="1"/>
  <c r="I561" i="1"/>
  <c r="J561" i="1" s="1"/>
  <c r="K561" i="1" s="1"/>
  <c r="I560" i="1"/>
  <c r="J560" i="1"/>
  <c r="I559" i="1"/>
  <c r="J559" i="1"/>
  <c r="K559" i="1"/>
  <c r="I558" i="1"/>
  <c r="J558" i="1" s="1"/>
  <c r="K558" i="1"/>
  <c r="I557" i="1"/>
  <c r="J557" i="1"/>
  <c r="K557" i="1" s="1"/>
  <c r="I555" i="1"/>
  <c r="J555" i="1"/>
  <c r="K555" i="1" s="1"/>
  <c r="I554" i="1"/>
  <c r="J554" i="1"/>
  <c r="I553" i="1"/>
  <c r="J553" i="1" s="1"/>
  <c r="K553" i="1" s="1"/>
  <c r="I549" i="1"/>
  <c r="J549" i="1"/>
  <c r="K549" i="1"/>
  <c r="I548" i="1"/>
  <c r="J548" i="1"/>
  <c r="I547" i="1"/>
  <c r="J547" i="1"/>
  <c r="K547" i="1" s="1"/>
  <c r="I536" i="1"/>
  <c r="J536" i="1"/>
  <c r="K536" i="1"/>
  <c r="I526" i="1"/>
  <c r="J526" i="1"/>
  <c r="K526" i="1"/>
  <c r="I525" i="1"/>
  <c r="J525" i="1" s="1"/>
  <c r="I522" i="1"/>
  <c r="J522" i="1" s="1"/>
  <c r="K522" i="1" s="1"/>
  <c r="I521" i="1"/>
  <c r="J521" i="1"/>
  <c r="K521" i="1" s="1"/>
  <c r="I520" i="1"/>
  <c r="J520" i="1" s="1"/>
  <c r="I519" i="1"/>
  <c r="J519" i="1"/>
  <c r="K519" i="1" s="1"/>
  <c r="I518" i="1"/>
  <c r="J518" i="1"/>
  <c r="K518" i="1"/>
  <c r="I517" i="1"/>
  <c r="J517" i="1" s="1"/>
  <c r="I516" i="1"/>
  <c r="J516" i="1"/>
  <c r="K516" i="1"/>
  <c r="I515" i="1"/>
  <c r="J515" i="1"/>
  <c r="K515" i="1"/>
  <c r="I514" i="1"/>
  <c r="J514" i="1" s="1"/>
  <c r="K514" i="1" s="1"/>
  <c r="I511" i="1"/>
  <c r="J511" i="1"/>
  <c r="K511" i="1" s="1"/>
  <c r="I510" i="1"/>
  <c r="J510" i="1" s="1"/>
  <c r="K510" i="1" s="1"/>
  <c r="I509" i="1"/>
  <c r="J509" i="1"/>
  <c r="K509" i="1" s="1"/>
  <c r="I500" i="1"/>
  <c r="J500" i="1" s="1"/>
  <c r="K500" i="1"/>
  <c r="I499" i="1"/>
  <c r="J499" i="1" s="1"/>
  <c r="K499" i="1" s="1"/>
  <c r="I498" i="1"/>
  <c r="J498" i="1"/>
  <c r="K498" i="1"/>
  <c r="I497" i="1"/>
  <c r="J497" i="1"/>
  <c r="K497" i="1"/>
  <c r="I496" i="1"/>
  <c r="J496" i="1" s="1"/>
  <c r="K496" i="1" s="1"/>
  <c r="I495" i="1"/>
  <c r="J495" i="1"/>
  <c r="K495" i="1" s="1"/>
  <c r="I494" i="1"/>
  <c r="J494" i="1" s="1"/>
  <c r="K494" i="1" s="1"/>
  <c r="I493" i="1"/>
  <c r="J493" i="1"/>
  <c r="K493" i="1" s="1"/>
  <c r="I492" i="1"/>
  <c r="J492" i="1" s="1"/>
  <c r="K492" i="1"/>
  <c r="I491" i="1"/>
  <c r="J491" i="1" s="1"/>
  <c r="K491" i="1" s="1"/>
  <c r="I490" i="1"/>
  <c r="J490" i="1"/>
  <c r="K490" i="1"/>
  <c r="I489" i="1"/>
  <c r="J489" i="1"/>
  <c r="K489" i="1"/>
  <c r="I488" i="1"/>
  <c r="J488" i="1" s="1"/>
  <c r="K488" i="1" s="1"/>
  <c r="I487" i="1"/>
  <c r="J487" i="1"/>
  <c r="K487" i="1" s="1"/>
  <c r="I486" i="1"/>
  <c r="J486" i="1" s="1"/>
  <c r="I485" i="1"/>
  <c r="J485" i="1" s="1"/>
  <c r="K485" i="1"/>
  <c r="I484" i="1"/>
  <c r="J484" i="1" s="1"/>
  <c r="K484" i="1" s="1"/>
  <c r="I483" i="1"/>
  <c r="J483" i="1"/>
  <c r="I482" i="1"/>
  <c r="J482" i="1" s="1"/>
  <c r="K482" i="1" s="1"/>
  <c r="I466" i="1"/>
  <c r="J466" i="1"/>
  <c r="K466" i="1" s="1"/>
  <c r="I465" i="1"/>
  <c r="J465" i="1" s="1"/>
  <c r="K465" i="1" s="1"/>
  <c r="I463" i="1"/>
  <c r="J463" i="1"/>
  <c r="K463" i="1" s="1"/>
  <c r="I462" i="1"/>
  <c r="J462" i="1" s="1"/>
  <c r="K462" i="1"/>
  <c r="I461" i="1"/>
  <c r="J461" i="1" s="1"/>
  <c r="K461" i="1" s="1"/>
  <c r="I460" i="1"/>
  <c r="J460" i="1"/>
  <c r="K460" i="1"/>
  <c r="I459" i="1"/>
  <c r="J459" i="1"/>
  <c r="K459" i="1"/>
  <c r="I458" i="1"/>
  <c r="J458" i="1" s="1"/>
  <c r="K458" i="1" s="1"/>
  <c r="I457" i="1"/>
  <c r="J457" i="1"/>
  <c r="K457" i="1" s="1"/>
  <c r="I456" i="1"/>
  <c r="J456" i="1" s="1"/>
  <c r="K456" i="1" s="1"/>
  <c r="I455" i="1"/>
  <c r="J455" i="1"/>
  <c r="K455" i="1" s="1"/>
  <c r="I454" i="1"/>
  <c r="J454" i="1" s="1"/>
  <c r="K454" i="1"/>
  <c r="I453" i="1"/>
  <c r="J453" i="1" s="1"/>
  <c r="K453" i="1" s="1"/>
  <c r="I452" i="1"/>
  <c r="J452" i="1"/>
  <c r="K452" i="1"/>
  <c r="I451" i="1"/>
  <c r="J451" i="1"/>
  <c r="K451" i="1"/>
  <c r="I450" i="1"/>
  <c r="J450" i="1" s="1"/>
  <c r="K450" i="1" s="1"/>
  <c r="I448" i="1"/>
  <c r="J448" i="1"/>
  <c r="K448" i="1" s="1"/>
  <c r="I447" i="1"/>
  <c r="J447" i="1" s="1"/>
  <c r="K447" i="1" s="1"/>
  <c r="I446" i="1"/>
  <c r="J446" i="1"/>
  <c r="K446" i="1" s="1"/>
  <c r="I445" i="1"/>
  <c r="J445" i="1" s="1"/>
  <c r="K445" i="1"/>
  <c r="I444" i="1"/>
  <c r="J444" i="1" s="1"/>
  <c r="K444" i="1" s="1"/>
  <c r="I443" i="1"/>
  <c r="J443" i="1"/>
  <c r="K443" i="1"/>
  <c r="I441" i="1"/>
  <c r="J441" i="1"/>
  <c r="K441" i="1"/>
  <c r="I440" i="1"/>
  <c r="J440" i="1" s="1"/>
  <c r="K440" i="1" s="1"/>
  <c r="I439" i="1"/>
  <c r="J439" i="1"/>
  <c r="K439" i="1" s="1"/>
  <c r="I437" i="1"/>
  <c r="J437" i="1" s="1"/>
  <c r="K437" i="1" s="1"/>
  <c r="I436" i="1"/>
  <c r="J436" i="1"/>
  <c r="K436" i="1" s="1"/>
  <c r="I435" i="1"/>
  <c r="J435" i="1" s="1"/>
  <c r="K435" i="1"/>
  <c r="I434" i="1"/>
  <c r="J434" i="1" s="1"/>
  <c r="K434" i="1" s="1"/>
  <c r="I433" i="1"/>
  <c r="J433" i="1"/>
  <c r="K433" i="1"/>
  <c r="I431" i="1"/>
  <c r="J431" i="1"/>
  <c r="K431" i="1"/>
  <c r="I426" i="1"/>
  <c r="J426" i="1" s="1"/>
  <c r="K426" i="1" s="1"/>
  <c r="I425" i="1"/>
  <c r="J425" i="1"/>
  <c r="K425" i="1" s="1"/>
  <c r="I424" i="1"/>
  <c r="J424" i="1" s="1"/>
  <c r="K424" i="1" s="1"/>
  <c r="I423" i="1"/>
  <c r="J423" i="1"/>
  <c r="K423" i="1" s="1"/>
  <c r="I422" i="1"/>
  <c r="J422" i="1" s="1"/>
  <c r="I421" i="1"/>
  <c r="J421" i="1"/>
  <c r="K421" i="1" s="1"/>
  <c r="I420" i="1"/>
  <c r="J420" i="1"/>
  <c r="K420" i="1"/>
  <c r="I419" i="1"/>
  <c r="J419" i="1" s="1"/>
  <c r="K419" i="1"/>
  <c r="I418" i="1"/>
  <c r="J418" i="1"/>
  <c r="K418" i="1" s="1"/>
  <c r="I417" i="1"/>
  <c r="J417" i="1"/>
  <c r="K417" i="1"/>
  <c r="I416" i="1"/>
  <c r="J416" i="1"/>
  <c r="K416" i="1"/>
  <c r="I415" i="1"/>
  <c r="J415" i="1" s="1"/>
  <c r="I414" i="1"/>
  <c r="J414" i="1" s="1"/>
  <c r="K414" i="1" s="1"/>
  <c r="I413" i="1"/>
  <c r="J413" i="1"/>
  <c r="I412" i="1"/>
  <c r="J412" i="1"/>
  <c r="K412" i="1" s="1"/>
  <c r="I411" i="1"/>
  <c r="J411" i="1"/>
  <c r="I406" i="1"/>
  <c r="J406" i="1" s="1"/>
  <c r="K406" i="1"/>
  <c r="I401" i="1"/>
  <c r="J401" i="1"/>
  <c r="K401" i="1" s="1"/>
  <c r="I400" i="1"/>
  <c r="J400" i="1"/>
  <c r="I399" i="1"/>
  <c r="J399" i="1" s="1"/>
  <c r="K399" i="1"/>
  <c r="I393" i="1"/>
  <c r="J393" i="1"/>
  <c r="K393" i="1" s="1"/>
  <c r="I392" i="1"/>
  <c r="J392" i="1"/>
  <c r="K392" i="1" s="1"/>
  <c r="I391" i="1"/>
  <c r="J391" i="1"/>
  <c r="K391" i="1"/>
  <c r="I390" i="1"/>
  <c r="J390" i="1" s="1"/>
  <c r="K390" i="1"/>
  <c r="I389" i="1"/>
  <c r="J389" i="1"/>
  <c r="K389" i="1" s="1"/>
  <c r="I388" i="1"/>
  <c r="J388" i="1"/>
  <c r="K388" i="1"/>
  <c r="I387" i="1"/>
  <c r="J387" i="1"/>
  <c r="K387" i="1"/>
  <c r="I386" i="1"/>
  <c r="J386" i="1" s="1"/>
  <c r="K386" i="1"/>
  <c r="I385" i="1"/>
  <c r="J385" i="1"/>
  <c r="K385" i="1" s="1"/>
  <c r="I384" i="1"/>
  <c r="J384" i="1"/>
  <c r="K384" i="1" s="1"/>
  <c r="I383" i="1"/>
  <c r="J383" i="1"/>
  <c r="K383" i="1"/>
  <c r="I382" i="1"/>
  <c r="J382" i="1" s="1"/>
  <c r="K382" i="1"/>
  <c r="I381" i="1"/>
  <c r="J381" i="1"/>
  <c r="K381" i="1" s="1"/>
  <c r="I380" i="1"/>
  <c r="J380" i="1"/>
  <c r="K380" i="1"/>
  <c r="I379" i="1"/>
  <c r="J379" i="1"/>
  <c r="K379" i="1"/>
  <c r="I378" i="1"/>
  <c r="J378" i="1" s="1"/>
  <c r="K378" i="1"/>
  <c r="I377" i="1"/>
  <c r="J377" i="1"/>
  <c r="K377" i="1" s="1"/>
  <c r="I376" i="1"/>
  <c r="J376" i="1"/>
  <c r="K376" i="1" s="1"/>
  <c r="I375" i="1"/>
  <c r="J375" i="1"/>
  <c r="K375" i="1"/>
  <c r="I374" i="1"/>
  <c r="J374" i="1" s="1"/>
  <c r="K374" i="1"/>
  <c r="I373" i="1"/>
  <c r="J373" i="1"/>
  <c r="K373" i="1" s="1"/>
  <c r="I372" i="1"/>
  <c r="J372" i="1"/>
  <c r="K372" i="1"/>
  <c r="I371" i="1"/>
  <c r="J371" i="1"/>
  <c r="K371" i="1"/>
  <c r="I370" i="1"/>
  <c r="J370" i="1" s="1"/>
  <c r="K370" i="1"/>
  <c r="I369" i="1"/>
  <c r="J369" i="1"/>
  <c r="K369" i="1" s="1"/>
  <c r="I368" i="1"/>
  <c r="J368" i="1"/>
  <c r="K368" i="1" s="1"/>
  <c r="I367" i="1"/>
  <c r="J367" i="1"/>
  <c r="K367" i="1"/>
  <c r="I366" i="1"/>
  <c r="J366" i="1" s="1"/>
  <c r="K366" i="1"/>
  <c r="I365" i="1"/>
  <c r="J365" i="1"/>
  <c r="K365" i="1" s="1"/>
  <c r="I364" i="1"/>
  <c r="J364" i="1"/>
  <c r="K364" i="1"/>
  <c r="I363" i="1"/>
  <c r="J363" i="1"/>
  <c r="K363" i="1"/>
  <c r="I362" i="1"/>
  <c r="J362" i="1" s="1"/>
  <c r="K362" i="1"/>
  <c r="I361" i="1"/>
  <c r="J361" i="1"/>
  <c r="K361" i="1" s="1"/>
  <c r="I360" i="1"/>
  <c r="J360" i="1"/>
  <c r="K360" i="1" s="1"/>
  <c r="I359" i="1"/>
  <c r="J359" i="1"/>
  <c r="K359" i="1"/>
  <c r="I358" i="1"/>
  <c r="J358" i="1" s="1"/>
  <c r="K358" i="1"/>
  <c r="I357" i="1"/>
  <c r="J357" i="1"/>
  <c r="K357" i="1" s="1"/>
  <c r="I356" i="1"/>
  <c r="J356" i="1"/>
  <c r="K356" i="1"/>
  <c r="I355" i="1"/>
  <c r="J355" i="1"/>
  <c r="K355" i="1"/>
  <c r="I354" i="1"/>
  <c r="J354" i="1" s="1"/>
  <c r="K354" i="1"/>
  <c r="I353" i="1"/>
  <c r="J353" i="1"/>
  <c r="K353" i="1" s="1"/>
  <c r="I352" i="1"/>
  <c r="J352" i="1"/>
  <c r="K352" i="1" s="1"/>
  <c r="I351" i="1"/>
  <c r="J351" i="1"/>
  <c r="K351" i="1"/>
  <c r="I350" i="1"/>
  <c r="J350" i="1" s="1"/>
  <c r="K350" i="1"/>
  <c r="I349" i="1"/>
  <c r="J349" i="1"/>
  <c r="K349" i="1" s="1"/>
  <c r="I348" i="1"/>
  <c r="J348" i="1"/>
  <c r="K348" i="1"/>
  <c r="I347" i="1"/>
  <c r="J347" i="1"/>
  <c r="K347" i="1"/>
  <c r="I346" i="1"/>
  <c r="J346" i="1" s="1"/>
  <c r="K346" i="1"/>
  <c r="I345" i="1"/>
  <c r="J345" i="1"/>
  <c r="K345" i="1" s="1"/>
  <c r="I344" i="1"/>
  <c r="J344" i="1"/>
  <c r="K344" i="1" s="1"/>
  <c r="I343" i="1"/>
  <c r="J343" i="1"/>
  <c r="K343" i="1"/>
  <c r="I342" i="1"/>
  <c r="J342" i="1" s="1"/>
  <c r="K342" i="1"/>
  <c r="I341" i="1"/>
  <c r="J341" i="1"/>
  <c r="K341" i="1" s="1"/>
  <c r="I340" i="1"/>
  <c r="J340" i="1"/>
  <c r="K340" i="1"/>
  <c r="I339" i="1"/>
  <c r="J339" i="1"/>
  <c r="K339" i="1"/>
  <c r="I338" i="1"/>
  <c r="J338" i="1" s="1"/>
  <c r="K338" i="1"/>
  <c r="I337" i="1"/>
  <c r="J337" i="1"/>
  <c r="K337" i="1" s="1"/>
  <c r="I336" i="1"/>
  <c r="J336" i="1"/>
  <c r="K336" i="1" s="1"/>
  <c r="I335" i="1"/>
  <c r="J335" i="1"/>
  <c r="K335" i="1"/>
  <c r="I334" i="1"/>
  <c r="J334" i="1" s="1"/>
  <c r="K334" i="1"/>
  <c r="I333" i="1"/>
  <c r="J333" i="1"/>
  <c r="K333" i="1" s="1"/>
  <c r="I332" i="1"/>
  <c r="J332" i="1"/>
  <c r="K332" i="1"/>
  <c r="I331" i="1"/>
  <c r="J331" i="1"/>
  <c r="K331" i="1"/>
  <c r="I330" i="1"/>
  <c r="J330" i="1" s="1"/>
  <c r="K330" i="1"/>
  <c r="I329" i="1"/>
  <c r="J329" i="1"/>
  <c r="K329" i="1" s="1"/>
  <c r="I328" i="1"/>
  <c r="J328" i="1"/>
  <c r="K328" i="1" s="1"/>
  <c r="I327" i="1"/>
  <c r="J327" i="1"/>
  <c r="K327" i="1"/>
  <c r="I326" i="1"/>
  <c r="J326" i="1" s="1"/>
  <c r="K326" i="1"/>
  <c r="I325" i="1"/>
  <c r="J325" i="1"/>
  <c r="K325" i="1" s="1"/>
  <c r="I324" i="1"/>
  <c r="J324" i="1"/>
  <c r="K324" i="1"/>
  <c r="I323" i="1"/>
  <c r="J323" i="1"/>
  <c r="K323" i="1"/>
  <c r="I322" i="1"/>
  <c r="J322" i="1" s="1"/>
  <c r="K322" i="1"/>
  <c r="I321" i="1"/>
  <c r="J321" i="1"/>
  <c r="K321" i="1" s="1"/>
  <c r="I320" i="1"/>
  <c r="J320" i="1"/>
  <c r="K320" i="1" s="1"/>
  <c r="I319" i="1"/>
  <c r="J319" i="1"/>
  <c r="K319" i="1"/>
  <c r="I318" i="1"/>
  <c r="J318" i="1" s="1"/>
  <c r="K318" i="1"/>
  <c r="I317" i="1"/>
  <c r="J317" i="1"/>
  <c r="K317" i="1" s="1"/>
  <c r="I316" i="1"/>
  <c r="J316" i="1"/>
  <c r="K316" i="1"/>
  <c r="I315" i="1"/>
  <c r="J315" i="1"/>
  <c r="K315" i="1"/>
  <c r="I314" i="1"/>
  <c r="J314" i="1" s="1"/>
  <c r="K314" i="1"/>
  <c r="I313" i="1"/>
  <c r="J313" i="1"/>
  <c r="K313" i="1" s="1"/>
  <c r="I312" i="1"/>
  <c r="J312" i="1"/>
  <c r="K312" i="1" s="1"/>
  <c r="I311" i="1"/>
  <c r="J311" i="1"/>
  <c r="K311" i="1"/>
  <c r="I310" i="1"/>
  <c r="J310" i="1" s="1"/>
  <c r="K310" i="1"/>
  <c r="I309" i="1"/>
  <c r="J309" i="1"/>
  <c r="K309" i="1" s="1"/>
  <c r="I308" i="1"/>
  <c r="J308" i="1"/>
  <c r="K308" i="1"/>
  <c r="I307" i="1"/>
  <c r="J307" i="1"/>
  <c r="K307" i="1"/>
  <c r="I306" i="1"/>
  <c r="J306" i="1" s="1"/>
  <c r="K306" i="1"/>
  <c r="I305" i="1"/>
  <c r="J305" i="1"/>
  <c r="K305" i="1" s="1"/>
  <c r="I304" i="1"/>
  <c r="J304" i="1"/>
  <c r="K304" i="1" s="1"/>
  <c r="I303" i="1"/>
  <c r="J303" i="1"/>
  <c r="K303" i="1"/>
  <c r="I302" i="1"/>
  <c r="J302" i="1" s="1"/>
  <c r="K302" i="1"/>
  <c r="I301" i="1"/>
  <c r="J301" i="1"/>
  <c r="K301" i="1" s="1"/>
  <c r="I300" i="1"/>
  <c r="J300" i="1"/>
  <c r="K300" i="1"/>
  <c r="I299" i="1"/>
  <c r="J299" i="1"/>
  <c r="K299" i="1"/>
  <c r="I298" i="1"/>
  <c r="J298" i="1" s="1"/>
  <c r="K298" i="1"/>
  <c r="I297" i="1"/>
  <c r="J297" i="1"/>
  <c r="K297" i="1" s="1"/>
  <c r="I296" i="1"/>
  <c r="J296" i="1"/>
  <c r="K296" i="1" s="1"/>
  <c r="I295" i="1"/>
  <c r="J295" i="1"/>
  <c r="K295" i="1"/>
  <c r="I294" i="1"/>
  <c r="J294" i="1" s="1"/>
  <c r="K294" i="1"/>
  <c r="I293" i="1"/>
  <c r="J293" i="1"/>
  <c r="K293" i="1" s="1"/>
  <c r="I292" i="1"/>
  <c r="J292" i="1"/>
  <c r="K292" i="1"/>
  <c r="I291" i="1"/>
  <c r="J291" i="1"/>
  <c r="K291" i="1"/>
  <c r="I290" i="1"/>
  <c r="J290" i="1" s="1"/>
  <c r="K290" i="1"/>
  <c r="I289" i="1"/>
  <c r="J289" i="1"/>
  <c r="K289" i="1" s="1"/>
  <c r="I288" i="1"/>
  <c r="J288" i="1"/>
  <c r="K288" i="1" s="1"/>
  <c r="I287" i="1"/>
  <c r="J287" i="1"/>
  <c r="K287" i="1"/>
  <c r="I286" i="1"/>
  <c r="J286" i="1" s="1"/>
  <c r="K286" i="1"/>
  <c r="I285" i="1"/>
  <c r="J285" i="1"/>
  <c r="K285" i="1" s="1"/>
  <c r="I284" i="1"/>
  <c r="J284" i="1"/>
  <c r="K284" i="1"/>
  <c r="I283" i="1"/>
  <c r="J283" i="1"/>
  <c r="K283" i="1"/>
  <c r="I282" i="1"/>
  <c r="J282" i="1" s="1"/>
  <c r="K282" i="1"/>
  <c r="I281" i="1"/>
  <c r="J281" i="1"/>
  <c r="K281" i="1" s="1"/>
  <c r="I280" i="1"/>
  <c r="J280" i="1"/>
  <c r="K280" i="1" s="1"/>
  <c r="I279" i="1"/>
  <c r="J279" i="1"/>
  <c r="K279" i="1"/>
  <c r="I278" i="1"/>
  <c r="J278" i="1" s="1"/>
  <c r="K278" i="1"/>
  <c r="I277" i="1"/>
  <c r="J277" i="1"/>
  <c r="K277" i="1" s="1"/>
  <c r="I276" i="1"/>
  <c r="J276" i="1"/>
  <c r="K276" i="1"/>
  <c r="I275" i="1"/>
  <c r="J275" i="1"/>
  <c r="K275" i="1"/>
  <c r="I274" i="1"/>
  <c r="J274" i="1" s="1"/>
  <c r="K274" i="1"/>
  <c r="I273" i="1"/>
  <c r="J273" i="1"/>
  <c r="K273" i="1" s="1"/>
  <c r="I272" i="1"/>
  <c r="J272" i="1"/>
  <c r="K272" i="1" s="1"/>
  <c r="I271" i="1"/>
  <c r="J271" i="1"/>
  <c r="K271" i="1"/>
  <c r="I270" i="1"/>
  <c r="J270" i="1" s="1"/>
  <c r="K270" i="1"/>
  <c r="I269" i="1"/>
  <c r="J269" i="1"/>
  <c r="K269" i="1" s="1"/>
  <c r="I268" i="1"/>
  <c r="J268" i="1"/>
  <c r="K268" i="1"/>
  <c r="I267" i="1"/>
  <c r="J267" i="1"/>
  <c r="K267" i="1"/>
  <c r="I266" i="1"/>
  <c r="J266" i="1" s="1"/>
  <c r="K266" i="1"/>
  <c r="I265" i="1"/>
  <c r="J265" i="1"/>
  <c r="K265" i="1" s="1"/>
  <c r="I264" i="1"/>
  <c r="J264" i="1"/>
  <c r="K264" i="1" s="1"/>
  <c r="I263" i="1"/>
  <c r="J263" i="1"/>
  <c r="K263" i="1"/>
  <c r="I262" i="1"/>
  <c r="J262" i="1" s="1"/>
  <c r="K262" i="1"/>
  <c r="I261" i="1"/>
  <c r="J261" i="1"/>
  <c r="K261" i="1" s="1"/>
  <c r="I260" i="1"/>
  <c r="J260" i="1"/>
  <c r="K260" i="1"/>
  <c r="I259" i="1"/>
  <c r="J259" i="1"/>
  <c r="K259" i="1"/>
  <c r="I258" i="1"/>
  <c r="J258" i="1" s="1"/>
  <c r="K258" i="1"/>
  <c r="I257" i="1"/>
  <c r="J257" i="1"/>
  <c r="K257" i="1" s="1"/>
  <c r="I256" i="1"/>
  <c r="J256" i="1"/>
  <c r="K256" i="1" s="1"/>
  <c r="I255" i="1"/>
  <c r="J255" i="1"/>
  <c r="K255" i="1"/>
  <c r="I254" i="1"/>
  <c r="J254" i="1" s="1"/>
  <c r="K254" i="1"/>
  <c r="I253" i="1"/>
  <c r="J253" i="1"/>
  <c r="K253" i="1" s="1"/>
  <c r="I252" i="1"/>
  <c r="J252" i="1"/>
  <c r="K252" i="1"/>
  <c r="I251" i="1"/>
  <c r="J251" i="1"/>
  <c r="K251" i="1"/>
  <c r="I250" i="1"/>
  <c r="J250" i="1" s="1"/>
  <c r="K250" i="1"/>
  <c r="I249" i="1"/>
  <c r="J249" i="1"/>
  <c r="K249" i="1" s="1"/>
  <c r="I248" i="1"/>
  <c r="J248" i="1"/>
  <c r="K248" i="1" s="1"/>
  <c r="I247" i="1"/>
  <c r="J247" i="1"/>
  <c r="K247" i="1"/>
  <c r="I246" i="1"/>
  <c r="J246" i="1" s="1"/>
  <c r="K246" i="1"/>
  <c r="I245" i="1"/>
  <c r="J245" i="1"/>
  <c r="K245" i="1" s="1"/>
  <c r="I244" i="1"/>
  <c r="J244" i="1"/>
  <c r="K244" i="1"/>
  <c r="I243" i="1"/>
  <c r="J243" i="1"/>
  <c r="K243" i="1"/>
  <c r="I242" i="1"/>
  <c r="J242" i="1" s="1"/>
  <c r="K242" i="1"/>
  <c r="I241" i="1"/>
  <c r="J241" i="1"/>
  <c r="K241" i="1" s="1"/>
  <c r="I240" i="1"/>
  <c r="J240" i="1"/>
  <c r="K240" i="1" s="1"/>
  <c r="I239" i="1"/>
  <c r="J239" i="1"/>
  <c r="K239" i="1"/>
  <c r="I238" i="1"/>
  <c r="J238" i="1" s="1"/>
  <c r="K238" i="1"/>
  <c r="I237" i="1"/>
  <c r="J237" i="1"/>
  <c r="K237" i="1" s="1"/>
  <c r="I236" i="1"/>
  <c r="J236" i="1"/>
  <c r="K236" i="1"/>
  <c r="I235" i="1"/>
  <c r="J235" i="1"/>
  <c r="K235" i="1"/>
  <c r="I234" i="1"/>
  <c r="J234" i="1" s="1"/>
  <c r="K234" i="1"/>
  <c r="I233" i="1"/>
  <c r="J233" i="1"/>
  <c r="K233" i="1" s="1"/>
  <c r="I232" i="1"/>
  <c r="J232" i="1"/>
  <c r="K232" i="1" s="1"/>
  <c r="I231" i="1"/>
  <c r="J231" i="1"/>
  <c r="K231" i="1"/>
  <c r="I230" i="1"/>
  <c r="J230" i="1" s="1"/>
  <c r="K230" i="1"/>
  <c r="I229" i="1"/>
  <c r="J229" i="1"/>
  <c r="K229" i="1" s="1"/>
  <c r="I228" i="1"/>
  <c r="J228" i="1"/>
  <c r="K228" i="1"/>
  <c r="I227" i="1"/>
  <c r="J227" i="1"/>
  <c r="K227" i="1"/>
  <c r="I226" i="1"/>
  <c r="J226" i="1" s="1"/>
  <c r="K226" i="1"/>
  <c r="I225" i="1"/>
  <c r="J225" i="1"/>
  <c r="K225" i="1" s="1"/>
  <c r="I224" i="1"/>
  <c r="J224" i="1"/>
  <c r="K224" i="1" s="1"/>
  <c r="I223" i="1"/>
  <c r="J223" i="1"/>
  <c r="K223" i="1"/>
  <c r="I222" i="1"/>
  <c r="J222" i="1" s="1"/>
  <c r="K222" i="1"/>
  <c r="I221" i="1"/>
  <c r="J221" i="1"/>
  <c r="K221" i="1" s="1"/>
  <c r="I220" i="1"/>
  <c r="J220" i="1"/>
  <c r="K220" i="1"/>
  <c r="I219" i="1"/>
  <c r="J219" i="1"/>
  <c r="K219" i="1"/>
  <c r="I218" i="1"/>
  <c r="J218" i="1" s="1"/>
  <c r="K218" i="1"/>
  <c r="I217" i="1"/>
  <c r="J217" i="1"/>
  <c r="K217" i="1" s="1"/>
  <c r="I216" i="1"/>
  <c r="J216" i="1"/>
  <c r="K216" i="1" s="1"/>
  <c r="I215" i="1"/>
  <c r="J215" i="1"/>
  <c r="K215" i="1"/>
  <c r="I214" i="1"/>
  <c r="J214" i="1" s="1"/>
  <c r="K214" i="1"/>
  <c r="I213" i="1"/>
  <c r="J213" i="1"/>
  <c r="K213" i="1" s="1"/>
  <c r="I212" i="1"/>
  <c r="J212" i="1"/>
  <c r="K212" i="1"/>
  <c r="I211" i="1"/>
  <c r="J211" i="1"/>
  <c r="K211" i="1"/>
  <c r="I210" i="1"/>
  <c r="J210" i="1" s="1"/>
  <c r="K210" i="1"/>
  <c r="I209" i="1"/>
  <c r="J209" i="1"/>
  <c r="K209" i="1" s="1"/>
  <c r="I208" i="1"/>
  <c r="J208" i="1"/>
  <c r="K208" i="1" s="1"/>
  <c r="I207" i="1"/>
  <c r="J207" i="1"/>
  <c r="K207" i="1"/>
  <c r="I206" i="1"/>
  <c r="J206" i="1" s="1"/>
  <c r="K206" i="1"/>
  <c r="I205" i="1"/>
  <c r="J205" i="1"/>
  <c r="K205" i="1" s="1"/>
  <c r="I204" i="1"/>
  <c r="J204" i="1"/>
  <c r="K204" i="1"/>
  <c r="I203" i="1"/>
  <c r="J203" i="1"/>
  <c r="K203" i="1"/>
  <c r="I202" i="1"/>
  <c r="J202" i="1" s="1"/>
  <c r="K202" i="1"/>
  <c r="I201" i="1"/>
  <c r="J201" i="1"/>
  <c r="K201" i="1" s="1"/>
  <c r="I200" i="1"/>
  <c r="J200" i="1"/>
  <c r="K200" i="1" s="1"/>
  <c r="I199" i="1"/>
  <c r="J199" i="1"/>
  <c r="K199" i="1"/>
  <c r="I198" i="1"/>
  <c r="J198" i="1" s="1"/>
  <c r="K198" i="1"/>
  <c r="I197" i="1"/>
  <c r="J197" i="1"/>
  <c r="K197" i="1" s="1"/>
  <c r="I196" i="1"/>
  <c r="J196" i="1"/>
  <c r="K196" i="1"/>
  <c r="I195" i="1"/>
  <c r="J195" i="1"/>
  <c r="K195" i="1"/>
  <c r="I194" i="1"/>
  <c r="J194" i="1" s="1"/>
  <c r="K194" i="1"/>
  <c r="I193" i="1"/>
  <c r="J193" i="1"/>
  <c r="K193" i="1" s="1"/>
  <c r="I192" i="1"/>
  <c r="J192" i="1"/>
  <c r="K192" i="1" s="1"/>
  <c r="I191" i="1"/>
  <c r="J191" i="1"/>
  <c r="K191" i="1"/>
  <c r="I190" i="1"/>
  <c r="J190" i="1" s="1"/>
  <c r="K190" i="1"/>
  <c r="I189" i="1"/>
  <c r="J189" i="1"/>
  <c r="K189" i="1" s="1"/>
  <c r="I188" i="1"/>
  <c r="J188" i="1"/>
  <c r="K188" i="1"/>
  <c r="I187" i="1"/>
  <c r="J187" i="1"/>
  <c r="K187" i="1"/>
  <c r="I186" i="1"/>
  <c r="J186" i="1" s="1"/>
  <c r="K186" i="1"/>
  <c r="I185" i="1"/>
  <c r="J185" i="1"/>
  <c r="K185" i="1" s="1"/>
  <c r="I184" i="1"/>
  <c r="J184" i="1"/>
  <c r="K184" i="1" s="1"/>
  <c r="I183" i="1"/>
  <c r="J183" i="1"/>
  <c r="K183" i="1"/>
  <c r="I182" i="1"/>
  <c r="J182" i="1" s="1"/>
  <c r="K182" i="1"/>
  <c r="I181" i="1"/>
  <c r="J181" i="1"/>
  <c r="K181" i="1" s="1"/>
  <c r="I180" i="1"/>
  <c r="J180" i="1"/>
  <c r="K180" i="1"/>
  <c r="I179" i="1"/>
  <c r="J179" i="1"/>
  <c r="K179" i="1"/>
  <c r="I178" i="1"/>
  <c r="J178" i="1" s="1"/>
  <c r="K178" i="1"/>
  <c r="I177" i="1"/>
  <c r="J177" i="1"/>
  <c r="K177" i="1" s="1"/>
  <c r="I176" i="1"/>
  <c r="J176" i="1"/>
  <c r="K176" i="1" s="1"/>
  <c r="I175" i="1"/>
  <c r="J175" i="1"/>
  <c r="K175" i="1"/>
  <c r="I174" i="1"/>
  <c r="J174" i="1" s="1"/>
  <c r="K174" i="1"/>
  <c r="I173" i="1"/>
  <c r="J173" i="1"/>
  <c r="K173" i="1" s="1"/>
  <c r="I172" i="1"/>
  <c r="J172" i="1"/>
  <c r="K172" i="1"/>
  <c r="I171" i="1"/>
  <c r="J171" i="1"/>
  <c r="K171" i="1"/>
  <c r="I170" i="1"/>
  <c r="J170" i="1" s="1"/>
  <c r="K170" i="1"/>
  <c r="I169" i="1"/>
  <c r="J169" i="1"/>
  <c r="K169" i="1" s="1"/>
  <c r="I168" i="1"/>
  <c r="J168" i="1"/>
  <c r="K168" i="1" s="1"/>
  <c r="I167" i="1"/>
  <c r="J167" i="1"/>
  <c r="K167" i="1"/>
  <c r="I166" i="1"/>
  <c r="J166" i="1" s="1"/>
  <c r="K166" i="1"/>
  <c r="I165" i="1"/>
  <c r="J165" i="1"/>
  <c r="K165" i="1" s="1"/>
  <c r="I164" i="1"/>
  <c r="J164" i="1"/>
  <c r="K164" i="1"/>
  <c r="I163" i="1"/>
  <c r="J163" i="1"/>
  <c r="K163" i="1"/>
  <c r="I162" i="1"/>
  <c r="J162" i="1" s="1"/>
  <c r="K162" i="1"/>
  <c r="I160" i="1"/>
  <c r="J160" i="1"/>
  <c r="K160" i="1" s="1"/>
  <c r="I159" i="1"/>
  <c r="J159" i="1"/>
  <c r="K159" i="1" s="1"/>
  <c r="I158" i="1"/>
  <c r="J158" i="1"/>
  <c r="K158" i="1"/>
  <c r="I157" i="1"/>
  <c r="J157" i="1" s="1"/>
  <c r="K157" i="1"/>
  <c r="I156" i="1"/>
  <c r="J156" i="1"/>
  <c r="K156" i="1" s="1"/>
  <c r="I155" i="1"/>
  <c r="J155" i="1"/>
  <c r="K155" i="1"/>
  <c r="I154" i="1"/>
  <c r="J154" i="1"/>
  <c r="K154" i="1"/>
  <c r="I153" i="1"/>
  <c r="J153" i="1" s="1"/>
  <c r="K153" i="1"/>
  <c r="I152" i="1"/>
  <c r="J152" i="1"/>
  <c r="K152" i="1" s="1"/>
  <c r="I151" i="1"/>
  <c r="J151" i="1"/>
  <c r="I150" i="1"/>
  <c r="J150" i="1" s="1"/>
  <c r="K150" i="1"/>
  <c r="I149" i="1"/>
  <c r="J149" i="1"/>
  <c r="K149" i="1" s="1"/>
  <c r="I148" i="1"/>
  <c r="J148" i="1"/>
  <c r="K148" i="1"/>
  <c r="I147" i="1"/>
  <c r="J147" i="1"/>
  <c r="K147" i="1"/>
  <c r="I146" i="1"/>
  <c r="J146" i="1" s="1"/>
  <c r="K146" i="1"/>
  <c r="I145" i="1"/>
  <c r="J145" i="1"/>
  <c r="K145" i="1" s="1"/>
  <c r="I144" i="1"/>
  <c r="J144" i="1"/>
  <c r="K144" i="1" s="1"/>
  <c r="I143" i="1"/>
  <c r="J143" i="1"/>
  <c r="K143" i="1"/>
  <c r="I142" i="1"/>
  <c r="J142" i="1" s="1"/>
  <c r="K142" i="1"/>
  <c r="I141" i="1"/>
  <c r="J141" i="1"/>
  <c r="K141" i="1" s="1"/>
  <c r="I140" i="1"/>
  <c r="J140" i="1"/>
  <c r="K140" i="1"/>
  <c r="I139" i="1"/>
  <c r="J139" i="1"/>
  <c r="K139" i="1"/>
  <c r="I138" i="1"/>
  <c r="J138" i="1" s="1"/>
  <c r="K138" i="1"/>
  <c r="I137" i="1"/>
  <c r="J137" i="1"/>
  <c r="K137" i="1" s="1"/>
  <c r="I136" i="1"/>
  <c r="J136" i="1"/>
  <c r="K136" i="1" s="1"/>
  <c r="I135" i="1"/>
  <c r="J135" i="1"/>
  <c r="K135" i="1"/>
  <c r="I134" i="1"/>
  <c r="J134" i="1" s="1"/>
  <c r="K134" i="1"/>
  <c r="I133" i="1"/>
  <c r="J133" i="1"/>
  <c r="K133" i="1" s="1"/>
  <c r="I132" i="1"/>
  <c r="J132" i="1"/>
  <c r="K132" i="1"/>
  <c r="I131" i="1"/>
  <c r="J131" i="1"/>
  <c r="K131" i="1"/>
  <c r="I130" i="1"/>
  <c r="J130" i="1" s="1"/>
  <c r="K130" i="1"/>
  <c r="I129" i="1"/>
  <c r="J129" i="1"/>
  <c r="K129" i="1" s="1"/>
  <c r="I128" i="1"/>
  <c r="J128" i="1"/>
  <c r="K128" i="1" s="1"/>
  <c r="I127" i="1"/>
  <c r="J127" i="1"/>
  <c r="K127" i="1"/>
  <c r="I126" i="1"/>
  <c r="J126" i="1" s="1"/>
  <c r="K126" i="1"/>
  <c r="I125" i="1"/>
  <c r="J125" i="1"/>
  <c r="K125" i="1" s="1"/>
  <c r="I124" i="1"/>
  <c r="J124" i="1"/>
  <c r="K124" i="1"/>
  <c r="I123" i="1"/>
  <c r="J123" i="1"/>
  <c r="K123" i="1"/>
  <c r="I122" i="1"/>
  <c r="J122" i="1" s="1"/>
  <c r="K122" i="1"/>
  <c r="I121" i="1"/>
  <c r="J121" i="1"/>
  <c r="K121" i="1" s="1"/>
  <c r="I120" i="1"/>
  <c r="J120" i="1"/>
  <c r="K120" i="1" s="1"/>
  <c r="I119" i="1"/>
  <c r="J119" i="1"/>
  <c r="I108" i="1"/>
  <c r="J108" i="1" s="1"/>
  <c r="K108" i="1" s="1"/>
  <c r="I107" i="1"/>
  <c r="J107" i="1"/>
  <c r="I106" i="1"/>
  <c r="J106" i="1" s="1"/>
  <c r="K106" i="1" s="1"/>
  <c r="I105" i="1"/>
  <c r="J105" i="1"/>
  <c r="K105" i="1" s="1"/>
  <c r="I104" i="1"/>
  <c r="J104" i="1" s="1"/>
  <c r="K104" i="1" s="1"/>
  <c r="I103" i="1"/>
  <c r="J103" i="1"/>
  <c r="K103" i="1" s="1"/>
  <c r="I102" i="1"/>
  <c r="J102" i="1" s="1"/>
  <c r="K102" i="1"/>
  <c r="I101" i="1"/>
  <c r="J101" i="1" s="1"/>
  <c r="K101" i="1" s="1"/>
  <c r="I100" i="1"/>
  <c r="J100" i="1"/>
  <c r="K100" i="1" s="1"/>
  <c r="I99" i="1"/>
  <c r="J99" i="1"/>
  <c r="K99" i="1"/>
  <c r="I98" i="1"/>
  <c r="J98" i="1"/>
  <c r="K98" i="1"/>
  <c r="I97" i="1"/>
  <c r="J97" i="1" s="1"/>
  <c r="K97" i="1" s="1"/>
  <c r="I96" i="1"/>
  <c r="J96" i="1"/>
  <c r="K96" i="1" s="1"/>
  <c r="I95" i="1"/>
  <c r="J95" i="1"/>
  <c r="K95" i="1"/>
  <c r="I92" i="1"/>
  <c r="J92" i="1"/>
  <c r="I91" i="1"/>
  <c r="J91" i="1"/>
  <c r="K91" i="1" s="1"/>
  <c r="I90" i="1"/>
  <c r="J90" i="1"/>
  <c r="K90" i="1"/>
  <c r="I89" i="1"/>
  <c r="J89" i="1"/>
  <c r="K89" i="1"/>
  <c r="I88" i="1"/>
  <c r="J88" i="1" s="1"/>
  <c r="K88" i="1" s="1"/>
  <c r="I87" i="1"/>
  <c r="J87" i="1"/>
  <c r="K87" i="1" s="1"/>
  <c r="I86" i="1"/>
  <c r="J86" i="1"/>
  <c r="K86" i="1"/>
  <c r="I85" i="1"/>
  <c r="J85" i="1"/>
  <c r="K85" i="1"/>
  <c r="I84" i="1"/>
  <c r="J84" i="1" s="1"/>
  <c r="K84" i="1" s="1"/>
  <c r="I83" i="1"/>
  <c r="J83" i="1"/>
  <c r="K83" i="1" s="1"/>
  <c r="I82" i="1"/>
  <c r="J82" i="1"/>
  <c r="K82" i="1"/>
  <c r="I80" i="1"/>
  <c r="J80" i="1"/>
  <c r="K80" i="1"/>
  <c r="I79" i="1"/>
  <c r="J79" i="1" s="1"/>
  <c r="K79" i="1" s="1"/>
  <c r="I71" i="1"/>
  <c r="J71" i="1"/>
  <c r="K71" i="1" s="1"/>
  <c r="I69" i="1"/>
  <c r="J69" i="1"/>
  <c r="K69" i="1"/>
  <c r="I68" i="1"/>
  <c r="J68" i="1"/>
  <c r="K68" i="1"/>
  <c r="I62" i="1"/>
  <c r="J62" i="1" s="1"/>
  <c r="K62" i="1" s="1"/>
  <c r="I61" i="1"/>
  <c r="J61" i="1"/>
  <c r="K61" i="1"/>
  <c r="I57" i="1"/>
  <c r="J57" i="1"/>
  <c r="K57" i="1"/>
  <c r="I56" i="1"/>
  <c r="J56" i="1" s="1"/>
  <c r="K56" i="1" s="1"/>
  <c r="I55" i="1"/>
  <c r="J55" i="1"/>
  <c r="I54" i="1"/>
  <c r="J54" i="1"/>
  <c r="K54" i="1"/>
  <c r="I53" i="1"/>
  <c r="J53" i="1" s="1"/>
  <c r="I46" i="1"/>
  <c r="J46" i="1"/>
  <c r="K46" i="1"/>
  <c r="I45" i="1"/>
  <c r="J45" i="1"/>
  <c r="K45" i="1"/>
  <c r="I44" i="1"/>
  <c r="J44" i="1" s="1"/>
  <c r="K44" i="1" s="1"/>
  <c r="I42" i="1"/>
  <c r="J42" i="1"/>
  <c r="K42" i="1"/>
  <c r="I41" i="1"/>
  <c r="J41" i="1"/>
  <c r="K41" i="1"/>
  <c r="I40" i="1"/>
  <c r="J40" i="1" s="1"/>
  <c r="K40" i="1" s="1"/>
  <c r="I39" i="1"/>
  <c r="J39" i="1"/>
  <c r="K39" i="1" s="1"/>
  <c r="I38" i="1"/>
  <c r="J38" i="1"/>
  <c r="I33" i="1"/>
  <c r="J33" i="1" s="1"/>
  <c r="K33" i="1" s="1"/>
  <c r="I32" i="1"/>
  <c r="J32" i="1"/>
  <c r="I29" i="1"/>
  <c r="J29" i="1"/>
  <c r="K29" i="1"/>
  <c r="I28" i="1"/>
  <c r="J28" i="1" s="1"/>
  <c r="I27" i="1"/>
  <c r="J27" i="1"/>
  <c r="K27" i="1"/>
  <c r="I26" i="1"/>
  <c r="J26" i="1"/>
  <c r="K26" i="1"/>
  <c r="I25" i="1"/>
  <c r="J25" i="1" s="1"/>
  <c r="K25" i="1" s="1"/>
  <c r="I24" i="1"/>
  <c r="J24" i="1"/>
  <c r="K24" i="1" s="1"/>
  <c r="I23" i="1"/>
  <c r="J23" i="1"/>
  <c r="I22" i="1"/>
  <c r="J22" i="1" s="1"/>
  <c r="K22" i="1" s="1"/>
  <c r="I21" i="1"/>
  <c r="J21" i="1"/>
  <c r="K21" i="1" s="1"/>
  <c r="I19" i="1"/>
  <c r="J19" i="1"/>
  <c r="K19" i="1"/>
  <c r="I16" i="1"/>
  <c r="J16" i="1"/>
  <c r="I15" i="1"/>
  <c r="J15" i="1"/>
  <c r="K15" i="1" s="1"/>
  <c r="G797" i="1"/>
  <c r="G469" i="1"/>
  <c r="I469" i="1"/>
  <c r="J469" i="1" s="1"/>
  <c r="K469" i="1" s="1"/>
  <c r="G470" i="1"/>
  <c r="I470" i="1"/>
  <c r="J470" i="1" s="1"/>
  <c r="K470" i="1" s="1"/>
  <c r="G471" i="1"/>
  <c r="I471" i="1"/>
  <c r="J471" i="1" s="1"/>
  <c r="K471" i="1" s="1"/>
  <c r="G796" i="1"/>
  <c r="I796" i="1"/>
  <c r="J796" i="1" s="1"/>
  <c r="K796" i="1" s="1"/>
  <c r="G795" i="1"/>
  <c r="I795" i="1"/>
  <c r="J795" i="1" s="1"/>
  <c r="K795" i="1" s="1"/>
  <c r="H300" i="5"/>
  <c r="H340" i="5" s="1"/>
  <c r="H305" i="5"/>
  <c r="J305" i="5" s="1"/>
  <c r="G468" i="1"/>
  <c r="I468" i="1"/>
  <c r="J468" i="1"/>
  <c r="K468" i="1" s="1"/>
  <c r="G793" i="1"/>
  <c r="I793" i="1"/>
  <c r="J793" i="1"/>
  <c r="K793" i="1" s="1"/>
  <c r="I300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4" i="5"/>
  <c r="I302" i="5"/>
  <c r="I301" i="5"/>
  <c r="D262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61" i="5"/>
  <c r="I340" i="5" s="1"/>
  <c r="I262" i="5"/>
  <c r="I263" i="5"/>
  <c r="I264" i="5"/>
  <c r="I265" i="5"/>
  <c r="I266" i="5"/>
  <c r="I267" i="5"/>
  <c r="I269" i="5"/>
  <c r="I270" i="5"/>
  <c r="I299" i="5"/>
  <c r="E340" i="5"/>
  <c r="D270" i="5"/>
  <c r="G467" i="1"/>
  <c r="I467" i="1" s="1"/>
  <c r="J467" i="1" s="1"/>
  <c r="K467" i="1" s="1"/>
  <c r="G438" i="1"/>
  <c r="I438" i="1" s="1"/>
  <c r="J438" i="1" s="1"/>
  <c r="K438" i="1" s="1"/>
  <c r="G464" i="1"/>
  <c r="I464" i="1" s="1"/>
  <c r="J464" i="1" s="1"/>
  <c r="K464" i="1" s="1"/>
  <c r="I990" i="1"/>
  <c r="J990" i="1" s="1"/>
  <c r="K990" i="1" s="1"/>
  <c r="G432" i="1"/>
  <c r="I432" i="1"/>
  <c r="J432" i="1" s="1"/>
  <c r="K432" i="1" s="1"/>
  <c r="G430" i="1"/>
  <c r="I430" i="1"/>
  <c r="J430" i="1" s="1"/>
  <c r="K430" i="1" s="1"/>
  <c r="G429" i="1"/>
  <c r="I429" i="1"/>
  <c r="J429" i="1" s="1"/>
  <c r="K429" i="1" s="1"/>
  <c r="G449" i="1"/>
  <c r="I449" i="1"/>
  <c r="J449" i="1" s="1"/>
  <c r="K449" i="1" s="1"/>
  <c r="G428" i="1"/>
  <c r="I428" i="1"/>
  <c r="J428" i="1" s="1"/>
  <c r="K428" i="1" s="1"/>
  <c r="G442" i="1"/>
  <c r="I442" i="1"/>
  <c r="J442" i="1" s="1"/>
  <c r="K442" i="1" s="1"/>
  <c r="G427" i="1"/>
  <c r="I427" i="1"/>
  <c r="J427" i="1" s="1"/>
  <c r="K427" i="1" s="1"/>
  <c r="G1087" i="1"/>
  <c r="I1087" i="1"/>
  <c r="J1087" i="1" s="1"/>
  <c r="K1087" i="1" s="1"/>
  <c r="G556" i="1"/>
  <c r="I556" i="1" s="1"/>
  <c r="J556" i="1" s="1"/>
  <c r="K556" i="1" s="1"/>
  <c r="G599" i="1"/>
  <c r="G730" i="1"/>
  <c r="I730" i="1"/>
  <c r="J730" i="1"/>
  <c r="K730" i="1"/>
  <c r="G481" i="1"/>
  <c r="I481" i="1"/>
  <c r="J481" i="1"/>
  <c r="K481" i="1"/>
  <c r="G866" i="1"/>
  <c r="G1249" i="1"/>
  <c r="G1397" i="1"/>
  <c r="I1397" i="1"/>
  <c r="J1397" i="1" s="1"/>
  <c r="K1397" i="1" s="1"/>
  <c r="G52" i="1"/>
  <c r="I52" i="1" s="1"/>
  <c r="J52" i="1" s="1"/>
  <c r="K52" i="1" s="1"/>
  <c r="I268" i="5"/>
  <c r="C15" i="12"/>
  <c r="C17" i="12"/>
  <c r="I37" i="1"/>
  <c r="J37" i="1"/>
  <c r="I305" i="5"/>
  <c r="D300" i="5"/>
  <c r="F300" i="5"/>
  <c r="I303" i="5"/>
  <c r="K926" i="1"/>
  <c r="I1249" i="1"/>
  <c r="J1249" i="1"/>
  <c r="K1249" i="1"/>
  <c r="K946" i="1"/>
  <c r="G1413" i="1"/>
  <c r="I797" i="1"/>
  <c r="J797" i="1" s="1"/>
  <c r="K797" i="1" s="1"/>
  <c r="I866" i="1"/>
  <c r="J866" i="1"/>
  <c r="K866" i="1" s="1"/>
  <c r="I599" i="1"/>
  <c r="J599" i="1" s="1"/>
  <c r="K599" i="1" s="1"/>
  <c r="E381" i="9"/>
  <c r="F381" i="9" s="1"/>
  <c r="J300" i="5"/>
  <c r="I1413" i="1" l="1"/>
  <c r="H247" i="5"/>
  <c r="J1413" i="1"/>
  <c r="C342" i="5" l="1"/>
  <c r="C344" i="5" s="1"/>
  <c r="G342" i="5"/>
  <c r="G344" i="5" s="1"/>
</calcChain>
</file>

<file path=xl/sharedStrings.xml><?xml version="1.0" encoding="utf-8"?>
<sst xmlns="http://schemas.openxmlformats.org/spreadsheetml/2006/main" count="6551" uniqueCount="2269">
  <si>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</si>
  <si>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</si>
  <si>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</si>
  <si>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</si>
  <si>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</si>
  <si>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</si>
  <si>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</si>
  <si>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</si>
  <si>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</si>
  <si>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</si>
  <si>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</si>
  <si>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</si>
  <si>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</si>
  <si>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</si>
  <si>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</si>
  <si>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</si>
  <si>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</si>
  <si>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</si>
  <si>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</si>
  <si>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</si>
  <si>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</si>
  <si>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</si>
  <si>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</si>
  <si>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</si>
  <si>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</si>
  <si>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</si>
  <si>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</si>
  <si>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</si>
  <si>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</si>
  <si>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</si>
  <si>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</si>
  <si>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</si>
  <si>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</si>
  <si>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</si>
  <si>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</si>
  <si>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</si>
  <si>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</si>
  <si>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</si>
  <si>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</si>
  <si>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</si>
  <si>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</si>
  <si>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</si>
  <si>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</si>
  <si>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</si>
  <si>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</si>
  <si>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</si>
  <si>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</si>
  <si>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</si>
  <si>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</si>
  <si>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</si>
  <si>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</si>
  <si>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</si>
  <si>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</si>
  <si>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</si>
  <si>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</si>
  <si>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</si>
  <si>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</si>
  <si>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</si>
  <si>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</si>
  <si>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</si>
  <si>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</si>
  <si>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</si>
  <si>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</si>
  <si>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</si>
  <si>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</si>
  <si>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</si>
  <si>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</si>
  <si>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</si>
  <si>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</si>
  <si>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</si>
  <si>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</si>
  <si>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</si>
  <si>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</si>
  <si>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</si>
  <si>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</si>
  <si>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</si>
  <si>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</si>
  <si>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</si>
  <si>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</si>
  <si>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</si>
  <si>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</si>
  <si>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</si>
  <si>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</si>
  <si>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</si>
  <si>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</si>
  <si>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</si>
  <si>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</si>
  <si>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</si>
  <si>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</si>
  <si>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</si>
  <si>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</si>
  <si>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</si>
  <si>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</si>
  <si>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</si>
  <si>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</si>
  <si>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</si>
  <si>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</si>
  <si>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</si>
  <si>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</si>
  <si>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</si>
  <si>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</si>
  <si>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</si>
  <si>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</si>
  <si>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</si>
  <si>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</si>
  <si>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</si>
  <si>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</si>
  <si>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</si>
  <si>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</si>
  <si>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</si>
  <si>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</si>
  <si>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</si>
  <si>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</si>
  <si>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</si>
  <si>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</si>
  <si>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</si>
  <si>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</si>
  <si>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</si>
  <si>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</si>
  <si>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</si>
  <si>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</si>
  <si>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</si>
  <si>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</si>
  <si>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</si>
  <si>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</si>
  <si>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</si>
  <si>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</si>
  <si>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</si>
  <si>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</si>
  <si>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</si>
  <si>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</si>
  <si>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</si>
  <si>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</si>
  <si>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</si>
  <si>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</si>
  <si>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</si>
  <si>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</si>
  <si>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</si>
  <si>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</si>
  <si>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</si>
  <si>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</si>
  <si>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</si>
  <si>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</si>
  <si>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</si>
  <si>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</si>
  <si>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</si>
  <si>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</si>
  <si>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</si>
  <si>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</si>
  <si>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</si>
  <si>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</si>
  <si>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</si>
  <si>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</si>
  <si>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</si>
  <si>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</si>
  <si>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</si>
  <si>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</si>
  <si>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</si>
  <si>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</si>
  <si>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</si>
  <si>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</si>
  <si>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</si>
  <si>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</si>
  <si>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</si>
  <si>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</si>
  <si>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</si>
  <si>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</si>
  <si>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</si>
  <si>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</si>
  <si>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</si>
  <si>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</si>
  <si>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</si>
  <si>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</si>
  <si>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</si>
  <si>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</si>
  <si>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</si>
  <si>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</si>
  <si>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</si>
  <si>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</si>
  <si>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</si>
  <si>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</si>
  <si>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</si>
  <si>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</si>
  <si>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</si>
  <si>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</si>
  <si>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</si>
  <si>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</si>
  <si>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</si>
  <si>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</si>
  <si>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</si>
  <si>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</si>
  <si>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</si>
  <si>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</si>
  <si>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</si>
  <si>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</si>
  <si>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</si>
  <si>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</si>
  <si>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</si>
  <si>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</si>
  <si>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</si>
  <si>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</si>
  <si>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</si>
  <si>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</si>
  <si>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</si>
  <si>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</si>
  <si>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</si>
  <si>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</si>
  <si>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</si>
  <si>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</si>
  <si>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</si>
  <si>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</si>
  <si>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</si>
  <si>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</si>
  <si>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</si>
  <si>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</si>
  <si>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</si>
  <si>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</si>
  <si>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</si>
  <si>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</si>
  <si>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</si>
  <si>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</si>
  <si>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</si>
  <si>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</si>
  <si>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</si>
  <si>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</si>
  <si>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</si>
  <si>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</si>
  <si>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</si>
  <si>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</si>
  <si>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</si>
  <si>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</si>
  <si>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</si>
  <si>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</si>
  <si>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</si>
  <si>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</si>
  <si>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</si>
  <si>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</si>
  <si>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</si>
  <si>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</si>
  <si>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</si>
  <si>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</si>
  <si>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</si>
  <si>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</si>
  <si>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</si>
  <si>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</si>
  <si>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</si>
  <si>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</si>
  <si>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</si>
  <si>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</si>
  <si>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</si>
  <si>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</si>
  <si>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</si>
  <si>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</si>
  <si>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</si>
  <si>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</si>
  <si>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</si>
  <si>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</si>
  <si>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</si>
  <si>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</si>
  <si>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</si>
  <si>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</si>
  <si>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</si>
  <si>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</si>
  <si>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</si>
  <si>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</si>
  <si>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</si>
  <si>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</si>
  <si>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</si>
  <si>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</si>
  <si>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</si>
  <si>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</si>
  <si>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</si>
  <si>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</si>
  <si>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</si>
  <si>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</si>
  <si>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</si>
  <si>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</si>
  <si>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</si>
  <si>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</si>
  <si>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</si>
  <si>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</si>
  <si>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</si>
  <si>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</si>
  <si>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</si>
  <si>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</si>
  <si>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</si>
  <si>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</si>
  <si>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</si>
  <si>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</si>
  <si>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</si>
  <si>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</si>
  <si>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</si>
  <si>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</si>
  <si>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</si>
  <si>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</si>
  <si>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</si>
  <si>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</si>
  <si>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</si>
  <si>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</si>
  <si>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</si>
  <si>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</si>
  <si>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</si>
  <si>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</si>
  <si>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</si>
  <si>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</si>
  <si>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</si>
  <si>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</si>
  <si>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</si>
  <si>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</si>
  <si>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</si>
  <si>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</si>
  <si>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</si>
  <si>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</si>
  <si>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</si>
  <si>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</si>
  <si>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</si>
  <si>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</si>
  <si>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</si>
  <si>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</si>
  <si>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</si>
  <si>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</si>
  <si>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</si>
  <si>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</si>
  <si>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</si>
  <si>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</si>
  <si>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</si>
  <si>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</si>
  <si>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</si>
  <si>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</si>
  <si>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</si>
  <si>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</si>
  <si>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</si>
  <si>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</si>
  <si>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</si>
  <si>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</si>
  <si>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</si>
  <si>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</si>
  <si>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</si>
  <si>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</si>
  <si>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</si>
  <si>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</si>
  <si>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</si>
  <si>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</si>
  <si>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</si>
  <si>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</si>
  <si>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</si>
  <si>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</si>
  <si>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</si>
  <si>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</si>
  <si>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</si>
  <si>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</si>
  <si>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</si>
  <si>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</si>
  <si>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</si>
  <si>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</si>
  <si>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</si>
  <si>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</si>
  <si>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</si>
  <si>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</si>
  <si>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</si>
  <si>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</si>
  <si>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</si>
  <si>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</si>
  <si>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</si>
  <si>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</si>
  <si>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</si>
  <si>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</si>
  <si>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</si>
  <si>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</si>
  <si>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</si>
  <si>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</si>
  <si>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</si>
  <si>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</si>
  <si>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</si>
  <si>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</si>
  <si>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</si>
  <si>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</si>
  <si>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</si>
  <si>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</si>
  <si>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</si>
  <si>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</si>
  <si>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</si>
  <si>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</si>
  <si>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</si>
  <si>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</si>
  <si>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</si>
  <si>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</si>
  <si>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</si>
  <si>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</si>
  <si>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</si>
  <si>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</si>
  <si>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</si>
  <si>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</si>
  <si>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</si>
  <si>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</si>
  <si>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</si>
  <si>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</si>
  <si>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</si>
  <si>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</si>
  <si>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</si>
  <si>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</si>
  <si>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</si>
  <si>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</si>
  <si>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</si>
  <si>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</si>
  <si>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</si>
  <si>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</si>
  <si>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</si>
  <si>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</si>
  <si>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</si>
  <si>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</si>
  <si>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</si>
  <si>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</si>
  <si>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</si>
  <si>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</si>
  <si>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</si>
  <si>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</si>
  <si>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</si>
  <si>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</si>
  <si>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</si>
  <si>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</si>
  <si>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</si>
  <si>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</si>
  <si>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</si>
  <si>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</si>
  <si>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</si>
  <si>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</si>
  <si>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</si>
  <si>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</si>
  <si>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</si>
  <si>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</si>
  <si>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</si>
  <si>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</si>
  <si>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</si>
  <si>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</si>
  <si>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</si>
  <si>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</si>
  <si>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</si>
  <si>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</si>
  <si>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</si>
  <si>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</si>
  <si>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</si>
  <si>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</si>
  <si>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</si>
  <si>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</si>
  <si>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</si>
  <si>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</si>
  <si>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</si>
  <si>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</si>
  <si>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</si>
  <si>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</si>
  <si>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</si>
  <si>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</si>
  <si>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</si>
  <si>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</si>
  <si>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</si>
  <si>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</si>
  <si>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</si>
  <si>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</si>
  <si>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</si>
  <si>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</si>
  <si>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</si>
  <si>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</si>
  <si>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</si>
  <si>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</si>
  <si>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</si>
  <si>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</si>
  <si>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</si>
  <si>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</si>
  <si>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</si>
  <si>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</si>
  <si>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</si>
  <si>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</si>
  <si>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</si>
  <si>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</si>
  <si>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</si>
  <si>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</si>
  <si>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</si>
  <si>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</si>
  <si>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</si>
  <si>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</si>
  <si>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</si>
  <si>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</si>
  <si>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</si>
  <si>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</si>
  <si>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</si>
  <si>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</si>
  <si>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</si>
  <si>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</si>
  <si>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</si>
  <si>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</si>
  <si>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</si>
  <si>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</si>
  <si>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</si>
  <si>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</si>
  <si>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</si>
  <si>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</si>
  <si>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</si>
  <si>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</si>
  <si>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</si>
  <si>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</si>
  <si>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</si>
  <si>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</si>
  <si>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</si>
  <si>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</si>
  <si>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</si>
  <si>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</si>
  <si>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</si>
  <si>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</si>
  <si>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</si>
  <si>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</si>
  <si>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</si>
  <si>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</si>
  <si>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</si>
  <si>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</si>
  <si>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</si>
  <si>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</si>
  <si>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</si>
  <si>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</si>
  <si>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</si>
  <si>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</si>
  <si>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</si>
  <si>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</si>
  <si>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</si>
  <si>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</si>
  <si>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</si>
  <si>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</si>
  <si>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</si>
  <si>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</si>
  <si>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</si>
  <si>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</si>
  <si>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</si>
  <si>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</si>
  <si>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</si>
  <si>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</si>
  <si>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</si>
  <si>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</si>
  <si>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</si>
  <si>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</si>
  <si>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</si>
  <si>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</si>
  <si>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</si>
  <si>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</si>
  <si>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</si>
  <si>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</si>
  <si>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</si>
  <si>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</si>
  <si>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</si>
  <si>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</si>
  <si>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</si>
  <si>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</si>
  <si>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</si>
  <si>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</si>
  <si>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</si>
  <si>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</si>
  <si>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</si>
  <si>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</si>
  <si>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</si>
  <si>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</si>
  <si>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</si>
  <si>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</si>
  <si>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</si>
  <si>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</si>
  <si>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</si>
  <si>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</si>
  <si>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</si>
  <si>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</si>
  <si>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</si>
  <si>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</si>
  <si>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</si>
  <si>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</si>
  <si>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</si>
  <si>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</si>
  <si>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</si>
  <si>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</si>
  <si>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</si>
  <si>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</si>
  <si>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</si>
  <si>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</si>
  <si>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</si>
  <si>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</si>
  <si>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</si>
  <si>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</si>
  <si>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</si>
  <si>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</si>
  <si>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</si>
  <si>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</si>
  <si>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</si>
  <si>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</si>
  <si>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</si>
  <si>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</si>
  <si>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</si>
  <si>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</si>
  <si>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</si>
  <si>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</si>
  <si>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</si>
  <si>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</si>
  <si>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</si>
  <si>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</si>
  <si>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</si>
  <si>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</si>
  <si>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</si>
  <si>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</si>
  <si>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</si>
  <si>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</si>
  <si>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</si>
  <si>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</si>
  <si>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</si>
  <si>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</si>
  <si>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</si>
  <si>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</si>
  <si>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</si>
  <si>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</si>
  <si>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</si>
  <si>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</si>
  <si>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</si>
  <si>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</si>
  <si>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</si>
  <si>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</si>
  <si>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</si>
  <si>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</si>
  <si>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</si>
  <si>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</si>
  <si>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</si>
  <si>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</si>
  <si>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</si>
  <si>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</si>
  <si>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</si>
  <si>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</si>
  <si>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</si>
  <si>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</si>
  <si>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</si>
  <si>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</si>
  <si>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</si>
  <si>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</si>
  <si>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</si>
  <si>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</si>
  <si>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</si>
  <si>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</si>
  <si>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</si>
  <si>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</si>
  <si>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</si>
  <si>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</si>
  <si>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</si>
  <si>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</si>
  <si>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</si>
  <si>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</si>
  <si>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</si>
  <si>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</si>
  <si>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</si>
  <si>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</si>
  <si>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</si>
  <si>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</si>
  <si>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</si>
  <si>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</si>
  <si>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</si>
  <si>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</si>
  <si>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</si>
  <si>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</si>
  <si>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</si>
  <si>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</si>
  <si>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</si>
  <si>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</si>
  <si>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</si>
  <si>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</si>
  <si>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</si>
  <si>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</si>
  <si>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</si>
  <si>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</si>
  <si>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</si>
  <si>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</si>
  <si>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</si>
  <si>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</si>
  <si>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</si>
  <si>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</si>
  <si>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</si>
  <si>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</si>
  <si>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</si>
  <si>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</si>
  <si>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</si>
  <si>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</si>
  <si>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</si>
  <si>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</si>
  <si>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</si>
  <si>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</si>
  <si>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</si>
  <si>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</si>
  <si>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</si>
  <si>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</si>
  <si>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</si>
  <si>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</si>
  <si>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</si>
  <si>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</si>
  <si>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</si>
  <si>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</si>
  <si>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</si>
  <si>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</si>
  <si>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</si>
  <si>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</si>
  <si>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</si>
  <si>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</si>
  <si>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</si>
  <si>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</si>
  <si>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</si>
  <si>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</si>
  <si>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</si>
  <si>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</si>
  <si>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</si>
  <si>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</si>
  <si>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</si>
  <si>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</si>
  <si>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</si>
  <si>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</si>
  <si>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</si>
  <si>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</si>
  <si>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</si>
  <si>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</si>
  <si>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</si>
  <si>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</si>
  <si>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</si>
  <si>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</si>
  <si>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</si>
  <si>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</si>
  <si>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</si>
  <si>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</si>
  <si>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</si>
  <si>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</si>
  <si>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</si>
  <si>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</si>
  <si>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</si>
  <si>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</si>
  <si>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</si>
  <si>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</si>
  <si>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</si>
  <si>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</si>
  <si>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</si>
  <si>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</si>
  <si>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</si>
  <si>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</si>
  <si>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</si>
  <si>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</si>
  <si>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</si>
  <si>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</si>
  <si>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</si>
  <si>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</si>
  <si>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</si>
  <si>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</si>
  <si>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</si>
  <si>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 xml:space="preserve">CAASD/Corp.de Acued y Alcantarillado S.D </t>
  </si>
  <si>
    <t xml:space="preserve">INAPA / Inst. Nac. de Aguas P. y Alcant. </t>
  </si>
  <si>
    <t xml:space="preserve">Pimentel Pujols, Bienvenido/Jose Maceo S </t>
  </si>
  <si>
    <t xml:space="preserve">CLARO/Cía. Dominicana de Telefonos, CxA  </t>
  </si>
  <si>
    <t xml:space="preserve">Corporacion Dominica de Radio y Televisi </t>
  </si>
  <si>
    <t xml:space="preserve">Produccciones F.M. y/o Firo Sallnelis M. </t>
  </si>
  <si>
    <t xml:space="preserve">Hora Critica y/o Miguel Ant. Franjul B.  </t>
  </si>
  <si>
    <t xml:space="preserve">Julián Brenes &amp; Asoc. Abogados Asesores  </t>
  </si>
  <si>
    <t xml:space="preserve">Willys Fradys Ortiz y/o Maniel Informati </t>
  </si>
  <si>
    <t xml:space="preserve">SUPLIFIESTA/Suplidores y Servicios V.R,  </t>
  </si>
  <si>
    <t xml:space="preserve">Ideas Fiesta y Soluciones/ Reyna V, Diaz </t>
  </si>
  <si>
    <t xml:space="preserve">Distribuidor Internacionales de Petroleo 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</si>
  <si>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</si>
  <si>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</si>
  <si>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</si>
  <si>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</si>
  <si>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</si>
  <si>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</si>
  <si>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</si>
  <si>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</si>
  <si>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</si>
  <si>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</si>
  <si>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</si>
  <si>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</si>
  <si>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</si>
  <si>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</si>
  <si>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</si>
  <si>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</si>
  <si>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</si>
  <si>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</si>
  <si>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</si>
  <si>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</si>
  <si>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</si>
  <si>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</si>
  <si>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</si>
  <si>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</si>
  <si>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</si>
  <si>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</si>
  <si>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</si>
  <si>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</si>
  <si>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</si>
  <si>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</si>
  <si>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</si>
  <si>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</si>
  <si>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</si>
  <si>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</si>
  <si>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</si>
  <si>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</si>
  <si>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</si>
  <si>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</si>
  <si>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</si>
  <si>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</si>
  <si>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</si>
  <si>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</si>
  <si>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</si>
  <si>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</si>
  <si>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</si>
  <si>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</si>
  <si>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</si>
  <si>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</si>
  <si>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</si>
  <si>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</si>
  <si>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</si>
  <si>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</si>
  <si>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</si>
  <si>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</si>
  <si>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</si>
  <si>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</si>
  <si>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</si>
  <si>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</si>
  <si>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</si>
  <si>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</si>
  <si>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</si>
  <si>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</si>
  <si>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</si>
  <si>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</si>
  <si>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</si>
  <si>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</si>
  <si>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</si>
  <si>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</si>
  <si>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</si>
  <si>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</si>
  <si>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</si>
  <si>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</si>
  <si>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</si>
  <si>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</si>
  <si>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</si>
  <si>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</si>
  <si>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</si>
  <si>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</si>
  <si>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</si>
  <si>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</si>
  <si>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</si>
  <si>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</si>
  <si>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</si>
  <si>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</si>
  <si>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</si>
  <si>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CODIGO</t>
  </si>
  <si>
    <t>NOMBRE</t>
  </si>
  <si>
    <t>Banco de Reservas</t>
  </si>
  <si>
    <t>Banco Nac. de Fom. Vivien</t>
  </si>
  <si>
    <t>Préstamo BNV-Capital</t>
  </si>
  <si>
    <t>Préstamo BNV-Intereses</t>
  </si>
  <si>
    <t>Banco Agricola de R. D.</t>
  </si>
  <si>
    <t>B. Agricola de R. D.-Capi</t>
  </si>
  <si>
    <t>Cuentas por Pagar</t>
  </si>
  <si>
    <t>Módulo de Proveedores</t>
  </si>
  <si>
    <t>Anticipo de Clientes</t>
  </si>
  <si>
    <t>Clientes Aptos. P. H. Man</t>
  </si>
  <si>
    <t>Angel M. Vasquez Grullon</t>
  </si>
  <si>
    <t>Camilo Ledy Feliz Jimenez</t>
  </si>
  <si>
    <t>Carlos A. Jimenez Diclo</t>
  </si>
  <si>
    <t>Carlos Nelson Valdez</t>
  </si>
  <si>
    <t>Domingo E. Chala T.</t>
  </si>
  <si>
    <t>Francisca Altagracia G.</t>
  </si>
  <si>
    <t>Francisco Apolinar Adames</t>
  </si>
  <si>
    <t>Jorge Medina Morel</t>
  </si>
  <si>
    <t>Jose Enrique Fructuoso</t>
  </si>
  <si>
    <t>Juana Maria Flores</t>
  </si>
  <si>
    <t>Julio Cesar Portorreal</t>
  </si>
  <si>
    <t>Larissa Amezquita</t>
  </si>
  <si>
    <t>Lourdes Celegna Blanco</t>
  </si>
  <si>
    <t>Luz Maria Reynoso</t>
  </si>
  <si>
    <t>Marino Perez</t>
  </si>
  <si>
    <t>Maximo de Jesus Hernandez</t>
  </si>
  <si>
    <t>Migdalia de los Santos</t>
  </si>
  <si>
    <t>Miguel A. Mustafa</t>
  </si>
  <si>
    <t>Pedro Pablo Frias</t>
  </si>
  <si>
    <t>Primitivo Contrera</t>
  </si>
  <si>
    <t>Raquel C.Suarez</t>
  </si>
  <si>
    <t>Regina A. Alburquerque</t>
  </si>
  <si>
    <t>Rosa M Pierret Guillen</t>
  </si>
  <si>
    <t>William Radahames Dominic</t>
  </si>
  <si>
    <t>William Ramirez Montero</t>
  </si>
  <si>
    <t>Yudy Rodriguez C</t>
  </si>
  <si>
    <t>Zeneida Severino Marte</t>
  </si>
  <si>
    <t>Zunilda Acosta Belliard</t>
  </si>
  <si>
    <t>Acum. y Retenc. por Pagar</t>
  </si>
  <si>
    <t>Nómina de Pago</t>
  </si>
  <si>
    <t>Impuestos sobre Sueldos</t>
  </si>
  <si>
    <t>Seguro Familiar de Salud</t>
  </si>
  <si>
    <t>Seguro de Pensiones</t>
  </si>
  <si>
    <t>Serv. Funerarios Savica</t>
  </si>
  <si>
    <t>Retenciones 5% Segun Ley</t>
  </si>
  <si>
    <t>Retención 2% Servicios</t>
  </si>
  <si>
    <t>Reten. ITBIS Persona Juri</t>
  </si>
  <si>
    <t>Reten. ITBIS Persona Fisi</t>
  </si>
  <si>
    <t>Retenc. 25% ISRL</t>
  </si>
  <si>
    <t>Seguro Médico</t>
  </si>
  <si>
    <t>ITBIS</t>
  </si>
  <si>
    <t>Itbis sobre Ventas</t>
  </si>
  <si>
    <t>Retenciones 10% Alquiler</t>
  </si>
  <si>
    <t>Retenc. 10% Honorarios</t>
  </si>
  <si>
    <t>Plan de Retiro</t>
  </si>
  <si>
    <t>Prest. Hipotec. Plan Ret.</t>
  </si>
  <si>
    <t>Prést. Menor Cuantía-P. R</t>
  </si>
  <si>
    <t>Credito Supermercados</t>
  </si>
  <si>
    <t>Club Inespre</t>
  </si>
  <si>
    <t>Aportes y Rend. P. Retiro</t>
  </si>
  <si>
    <t>Prést. Empl.Feliz-BcoRva</t>
  </si>
  <si>
    <t>Comercial la Isabela</t>
  </si>
  <si>
    <t>Asoc. Agropecuaria/ANPA</t>
  </si>
  <si>
    <t>Coop. Nacional Agropec.-</t>
  </si>
  <si>
    <t>Prestaciones Laborales</t>
  </si>
  <si>
    <t>B &amp; G Comercial</t>
  </si>
  <si>
    <t>Retenc. 0.5% Ley 182-09</t>
  </si>
  <si>
    <t>Otras Retenciones 10%</t>
  </si>
  <si>
    <t>ITC Intracorp, S.R.L.</t>
  </si>
  <si>
    <t>Retenc. 3% Ley 139-11</t>
  </si>
  <si>
    <t>Servicios Técnicos Profes</t>
  </si>
  <si>
    <t>Comercial Juan José Ureña</t>
  </si>
  <si>
    <t>Desc.Pension Alimenticia</t>
  </si>
  <si>
    <t>ASP INESPRE</t>
  </si>
  <si>
    <t>CODIA</t>
  </si>
  <si>
    <t>FOPETCONS</t>
  </si>
  <si>
    <t>Total Pasivos</t>
  </si>
  <si>
    <t>31/03/2020</t>
  </si>
  <si>
    <t>RET-03-2020</t>
  </si>
  <si>
    <t>RETENC. MARZO 2020</t>
  </si>
  <si>
    <t>25/03/2020</t>
  </si>
  <si>
    <t>RETENCIONES MARZO  2020</t>
  </si>
  <si>
    <t>ACTUAL</t>
  </si>
  <si>
    <t>ANTERIOR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</si>
  <si>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</si>
  <si>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</si>
  <si>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</si>
  <si>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</si>
  <si>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</si>
  <si>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</si>
  <si>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</si>
  <si>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</si>
  <si>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</si>
  <si>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</si>
  <si>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</si>
  <si>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</si>
  <si>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</si>
  <si>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</si>
  <si>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</si>
  <si>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</si>
  <si>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</si>
  <si>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</si>
  <si>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</si>
  <si>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</si>
  <si>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</si>
  <si>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</si>
  <si>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</si>
  <si>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</si>
  <si>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VARIACION</t>
  </si>
  <si>
    <t>B1500000004</t>
  </si>
  <si>
    <t>B1500000005</t>
  </si>
  <si>
    <t>BCE. ANTERIOR</t>
  </si>
  <si>
    <t>BCE. ACTUAL</t>
  </si>
  <si>
    <t>B1500000009</t>
  </si>
  <si>
    <t>B1500000007</t>
  </si>
  <si>
    <t>B1500000008</t>
  </si>
  <si>
    <t>Proveedores Varios</t>
  </si>
  <si>
    <t>DETALLE</t>
  </si>
  <si>
    <t>ACUMLADO</t>
  </si>
  <si>
    <t xml:space="preserve">04-0585       </t>
  </si>
  <si>
    <t xml:space="preserve">Abreu Valdez, Máximo Antonio             </t>
  </si>
  <si>
    <t xml:space="preserve">04-0171       </t>
  </si>
  <si>
    <t xml:space="preserve">Abreu, Modesto                           </t>
  </si>
  <si>
    <t xml:space="preserve">01-0109       </t>
  </si>
  <si>
    <t xml:space="preserve">Agentes Aduanales Alvarez &amp; Asoc         </t>
  </si>
  <si>
    <t xml:space="preserve">04-0558       </t>
  </si>
  <si>
    <t xml:space="preserve">Agustin Manuel Hernandez Perez, SRL      </t>
  </si>
  <si>
    <t xml:space="preserve">04-0220       </t>
  </si>
  <si>
    <t xml:space="preserve">Alejandro Esteban Sanchez                </t>
  </si>
  <si>
    <t xml:space="preserve">03-0037       </t>
  </si>
  <si>
    <t xml:space="preserve">Alejandro Martinez Jimenez               </t>
  </si>
  <si>
    <t xml:space="preserve">01-0055       </t>
  </si>
  <si>
    <t xml:space="preserve">Alfredo E. Guerra &amp; Suscesores           </t>
  </si>
  <si>
    <t xml:space="preserve">04-0328       </t>
  </si>
  <si>
    <t xml:space="preserve">Almacaribe                               </t>
  </si>
  <si>
    <t xml:space="preserve">04-0590       </t>
  </si>
  <si>
    <t xml:space="preserve">Almonsant, S.R.L                         </t>
  </si>
  <si>
    <t xml:space="preserve">04-0642       </t>
  </si>
  <si>
    <t xml:space="preserve">Altice Dominicana, S.A                   </t>
  </si>
  <si>
    <t xml:space="preserve">04-0617       </t>
  </si>
  <si>
    <t xml:space="preserve">Amado Antonio Capellan                   </t>
  </si>
  <si>
    <t xml:space="preserve">04-0227       </t>
  </si>
  <si>
    <t xml:space="preserve">Anibal Herrera/Teledemocracia            </t>
  </si>
  <si>
    <t xml:space="preserve">01-0163       </t>
  </si>
  <si>
    <t xml:space="preserve">Antimo Comercial, S.R.L                  </t>
  </si>
  <si>
    <t xml:space="preserve">02-0013       </t>
  </si>
  <si>
    <t xml:space="preserve">Ayuntamiento del Distrito Nacional       </t>
  </si>
  <si>
    <t xml:space="preserve">02-0017       </t>
  </si>
  <si>
    <t xml:space="preserve">Ayuntamiento Santo Domingo Este          </t>
  </si>
  <si>
    <t xml:space="preserve">02-0012       </t>
  </si>
  <si>
    <t xml:space="preserve">Ayuntamiento Santo Domingo Oeste         </t>
  </si>
  <si>
    <t xml:space="preserve">01-0045       </t>
  </si>
  <si>
    <t xml:space="preserve">Barak, S.A.                              </t>
  </si>
  <si>
    <t xml:space="preserve">04-0473       </t>
  </si>
  <si>
    <t xml:space="preserve">Blas Garcia Avila                        </t>
  </si>
  <si>
    <t xml:space="preserve">04-0510       </t>
  </si>
  <si>
    <t xml:space="preserve">Blue Cover, SRL                          </t>
  </si>
  <si>
    <t xml:space="preserve">04-0624       </t>
  </si>
  <si>
    <t xml:space="preserve">Bravo, S. A.                             </t>
  </si>
  <si>
    <t xml:space="preserve">02-0009       </t>
  </si>
  <si>
    <t xml:space="preserve">04-0099       </t>
  </si>
  <si>
    <t xml:space="preserve">Caribe Tours, C. por A.                  </t>
  </si>
  <si>
    <t xml:space="preserve">04-0347       </t>
  </si>
  <si>
    <t xml:space="preserve">Carpas Tropicales,SRL                    </t>
  </si>
  <si>
    <t xml:space="preserve">04-0321       </t>
  </si>
  <si>
    <t xml:space="preserve">CDL Comunicaciones C. Por A              </t>
  </si>
  <si>
    <t xml:space="preserve">04-0465       </t>
  </si>
  <si>
    <t xml:space="preserve">Chico's, Rent Car, C. por A.             </t>
  </si>
  <si>
    <t xml:space="preserve">04-0136       </t>
  </si>
  <si>
    <t xml:space="preserve">02-0014       </t>
  </si>
  <si>
    <t xml:space="preserve">Comedores Económicos del Estado          </t>
  </si>
  <si>
    <t xml:space="preserve">04-0404       </t>
  </si>
  <si>
    <t xml:space="preserve">Constructora  Bahía/Campusano, Nancy     </t>
  </si>
  <si>
    <t xml:space="preserve">04-0127       </t>
  </si>
  <si>
    <t xml:space="preserve">Copy Solutions International             </t>
  </si>
  <si>
    <t xml:space="preserve">02-0011       </t>
  </si>
  <si>
    <t xml:space="preserve">Corp.del Acueducto (Coraasan)            </t>
  </si>
  <si>
    <t xml:space="preserve">04-0176       </t>
  </si>
  <si>
    <t xml:space="preserve">04-0518       </t>
  </si>
  <si>
    <t xml:space="preserve">Creatividades, CVR.S.RL                  </t>
  </si>
  <si>
    <t xml:space="preserve">04-0495       </t>
  </si>
  <si>
    <t xml:space="preserve">Cros Publicidad                          </t>
  </si>
  <si>
    <t xml:space="preserve">01-0168       </t>
  </si>
  <si>
    <t xml:space="preserve">D &amp; M Provisiones, S.R.L                 </t>
  </si>
  <si>
    <t xml:space="preserve">04-0531       </t>
  </si>
  <si>
    <t xml:space="preserve">D Lujos Fiesta                           </t>
  </si>
  <si>
    <t xml:space="preserve">04-0382       </t>
  </si>
  <si>
    <t xml:space="preserve">De la Cruz Severino, Ramon               </t>
  </si>
  <si>
    <t xml:space="preserve">03-0036       </t>
  </si>
  <si>
    <t xml:space="preserve">Depositos Antillanos , S.A               </t>
  </si>
  <si>
    <t xml:space="preserve">04-0571       </t>
  </si>
  <si>
    <t xml:space="preserve">Diaz Bencosme, Carlos Antonio            </t>
  </si>
  <si>
    <t xml:space="preserve">04-0320       </t>
  </si>
  <si>
    <t xml:space="preserve">Display Internacional, C. por A.         </t>
  </si>
  <si>
    <t xml:space="preserve">04-0636       </t>
  </si>
  <si>
    <t xml:space="preserve">01-0175       </t>
  </si>
  <si>
    <t xml:space="preserve">Divino`S Gourmet SRL                     </t>
  </si>
  <si>
    <t xml:space="preserve">03-0047       </t>
  </si>
  <si>
    <t xml:space="preserve">Domingo Santana Reyes Duarte             </t>
  </si>
  <si>
    <t xml:space="preserve">04-0274       </t>
  </si>
  <si>
    <t xml:space="preserve">Domitrade, S.A.                          </t>
  </si>
  <si>
    <t xml:space="preserve">04-0307       </t>
  </si>
  <si>
    <t xml:space="preserve">DPG Electric                             </t>
  </si>
  <si>
    <t xml:space="preserve">04-0548       </t>
  </si>
  <si>
    <t xml:space="preserve">DTony Fina Costura, SRL                  </t>
  </si>
  <si>
    <t xml:space="preserve">04-0342       </t>
  </si>
  <si>
    <t xml:space="preserve">Easy Solutions Corporation               </t>
  </si>
  <si>
    <t xml:space="preserve">04-0011       </t>
  </si>
  <si>
    <t xml:space="preserve">Editora Del Caribe, C. por A.            </t>
  </si>
  <si>
    <t xml:space="preserve">04-0013       </t>
  </si>
  <si>
    <t xml:space="preserve">Editora Hoy                              </t>
  </si>
  <si>
    <t xml:space="preserve">04-0185       </t>
  </si>
  <si>
    <t xml:space="preserve">Editora Listin Diario                    </t>
  </si>
  <si>
    <t xml:space="preserve">04-0547       </t>
  </si>
  <si>
    <t xml:space="preserve">Edmi Comercial SRL                       </t>
  </si>
  <si>
    <t xml:space="preserve">04-0421       </t>
  </si>
  <si>
    <t xml:space="preserve">El Catador, S. A.                        </t>
  </si>
  <si>
    <t xml:space="preserve">04-0232       </t>
  </si>
  <si>
    <t xml:space="preserve">Encar-Medios, S.A                        </t>
  </si>
  <si>
    <t xml:space="preserve">03-0010       </t>
  </si>
  <si>
    <t xml:space="preserve">Fabia Reyes Santos                       </t>
  </si>
  <si>
    <t xml:space="preserve">01-0078       </t>
  </si>
  <si>
    <t xml:space="preserve">Flexo Pack C por A                       </t>
  </si>
  <si>
    <t xml:space="preserve">04-0184       </t>
  </si>
  <si>
    <t xml:space="preserve">Franjul Corporativa,S.A                  </t>
  </si>
  <si>
    <t xml:space="preserve">01-0064       </t>
  </si>
  <si>
    <t xml:space="preserve">Frutos Ferrer, S.A.                      </t>
  </si>
  <si>
    <t xml:space="preserve">04-0297       </t>
  </si>
  <si>
    <t xml:space="preserve">Fundacion Sur Futuro,Inc.                </t>
  </si>
  <si>
    <t xml:space="preserve">04-0620       </t>
  </si>
  <si>
    <t xml:space="preserve">Gaemera Electro Industrial, SRL          </t>
  </si>
  <si>
    <t xml:space="preserve">04-0676       </t>
  </si>
  <si>
    <t xml:space="preserve">Gasper Servicios Multiples/GSM           </t>
  </si>
  <si>
    <t xml:space="preserve">01-0150       </t>
  </si>
  <si>
    <t xml:space="preserve">Geteca Group                             </t>
  </si>
  <si>
    <t xml:space="preserve">04-0373       </t>
  </si>
  <si>
    <t xml:space="preserve">Guzman Compres, Niobel Jose              </t>
  </si>
  <si>
    <t xml:space="preserve">01-0051       </t>
  </si>
  <si>
    <t xml:space="preserve">Hermosillo Comercial, S.A.               </t>
  </si>
  <si>
    <t xml:space="preserve">04-0252       </t>
  </si>
  <si>
    <t xml:space="preserve">04-0564       </t>
  </si>
  <si>
    <t xml:space="preserve">01-0095       </t>
  </si>
  <si>
    <t xml:space="preserve">Imperial Soft Drinks C.x A               </t>
  </si>
  <si>
    <t xml:space="preserve">04-0056       </t>
  </si>
  <si>
    <t xml:space="preserve">Impresora de Leon S.A.                   </t>
  </si>
  <si>
    <t xml:space="preserve">02-0015       </t>
  </si>
  <si>
    <t xml:space="preserve">04-0429       </t>
  </si>
  <si>
    <t xml:space="preserve">Industria Electromecanica Caceres S.A    </t>
  </si>
  <si>
    <t xml:space="preserve">04-0422       </t>
  </si>
  <si>
    <t xml:space="preserve">Industrias  Alonso, C. por A.            </t>
  </si>
  <si>
    <t xml:space="preserve">01-0118       </t>
  </si>
  <si>
    <t xml:space="preserve">Instituto Nacional de la Uva (INUVA)     </t>
  </si>
  <si>
    <t xml:space="preserve">04-0587       </t>
  </si>
  <si>
    <t xml:space="preserve">Inversiones Fragma S.A                   </t>
  </si>
  <si>
    <t xml:space="preserve">01-0099       </t>
  </si>
  <si>
    <t xml:space="preserve">Inversiones Neronde, S.A                 </t>
  </si>
  <si>
    <t xml:space="preserve">04-0582       </t>
  </si>
  <si>
    <t xml:space="preserve">Inversiones Pañafa, S. R L.              </t>
  </si>
  <si>
    <t xml:space="preserve">04-0296       </t>
  </si>
  <si>
    <t xml:space="preserve">Invs. Martinez Rosario &amp; Asocs., S.A     </t>
  </si>
  <si>
    <t xml:space="preserve">04-0388       </t>
  </si>
  <si>
    <t xml:space="preserve">Israel A. Gutierrez P                    </t>
  </si>
  <si>
    <t xml:space="preserve">03-0360       </t>
  </si>
  <si>
    <t xml:space="preserve">Jimenez Evangelista, Miguel              </t>
  </si>
  <si>
    <t xml:space="preserve">04-0648       </t>
  </si>
  <si>
    <t xml:space="preserve">JKL Proeventum enterprises, SLR          </t>
  </si>
  <si>
    <t xml:space="preserve">04-0273       </t>
  </si>
  <si>
    <t xml:space="preserve">JL Consultores                           </t>
  </si>
  <si>
    <t xml:space="preserve">04-0458       </t>
  </si>
  <si>
    <t xml:space="preserve">Jones Willmore, Samuel                   </t>
  </si>
  <si>
    <t xml:space="preserve">04-0611       </t>
  </si>
  <si>
    <t xml:space="preserve">Jose Antonio Medrano Pinales             </t>
  </si>
  <si>
    <t xml:space="preserve">04-0305       </t>
  </si>
  <si>
    <t xml:space="preserve">José Ernesto Marte Piantini              </t>
  </si>
  <si>
    <t xml:space="preserve">04-0554       </t>
  </si>
  <si>
    <t xml:space="preserve">Jose Ramon Bueno Payano                  </t>
  </si>
  <si>
    <t xml:space="preserve">04-0380       </t>
  </si>
  <si>
    <t xml:space="preserve">01-0075       </t>
  </si>
  <si>
    <t xml:space="preserve">Jumarpo C x A                            </t>
  </si>
  <si>
    <t xml:space="preserve">01-0082       </t>
  </si>
  <si>
    <t xml:space="preserve">Jumex  Dominicana, S.A                   </t>
  </si>
  <si>
    <t xml:space="preserve">04-0580       </t>
  </si>
  <si>
    <t xml:space="preserve">Jumtex, SRL                              </t>
  </si>
  <si>
    <t xml:space="preserve">04-0327       </t>
  </si>
  <si>
    <t xml:space="preserve">Junior Alberto Hernández de la Cruz      </t>
  </si>
  <si>
    <t xml:space="preserve">01-0029       </t>
  </si>
  <si>
    <t xml:space="preserve">Kettle-Sanchez Industrial, S.A.          </t>
  </si>
  <si>
    <t xml:space="preserve">03-0041       </t>
  </si>
  <si>
    <t xml:space="preserve">Leonel Emilio Evangelista Hidalgo        </t>
  </si>
  <si>
    <t xml:space="preserve">04-0484       </t>
  </si>
  <si>
    <t xml:space="preserve">M &amp; N Fiestas y Decoraciones             </t>
  </si>
  <si>
    <t xml:space="preserve">04-0521       </t>
  </si>
  <si>
    <t xml:space="preserve">Manzano Garcia . Felipe Antonio          </t>
  </si>
  <si>
    <t xml:space="preserve">04-0283       </t>
  </si>
  <si>
    <t xml:space="preserve">Maravillas Comunicaciones S.A            </t>
  </si>
  <si>
    <t xml:space="preserve">03-0030       </t>
  </si>
  <si>
    <t xml:space="preserve">Maria Rafaela  Castro de Silverio        </t>
  </si>
  <si>
    <t xml:space="preserve">04-0310       </t>
  </si>
  <si>
    <t xml:space="preserve">Mario Anibal Jimenez Calvo               </t>
  </si>
  <si>
    <t xml:space="preserve">04-0243       </t>
  </si>
  <si>
    <t xml:space="preserve">Martin Polanco Paula                     </t>
  </si>
  <si>
    <t xml:space="preserve">04-0573       </t>
  </si>
  <si>
    <t xml:space="preserve">Mavex, SRL                               </t>
  </si>
  <si>
    <t xml:space="preserve">04-0376       </t>
  </si>
  <si>
    <t xml:space="preserve">Mejia Bello, Dinorah Teresa              </t>
  </si>
  <si>
    <t xml:space="preserve">01-0179       </t>
  </si>
  <si>
    <t xml:space="preserve">Metropolitan Fuel Corporation            </t>
  </si>
  <si>
    <t xml:space="preserve">04-0572       </t>
  </si>
  <si>
    <t xml:space="preserve">Milena Tours, Agencia de Viajes          </t>
  </si>
  <si>
    <t xml:space="preserve">03-0028       </t>
  </si>
  <si>
    <t xml:space="preserve">Miriam Rodriguez de Hazim                </t>
  </si>
  <si>
    <t xml:space="preserve">04-0416       </t>
  </si>
  <si>
    <t xml:space="preserve">Mota Caramichos, Jorge Fabio             </t>
  </si>
  <si>
    <t xml:space="preserve">04-0339       </t>
  </si>
  <si>
    <t xml:space="preserve">Mota de la Cruz, Urbanelia               </t>
  </si>
  <si>
    <t xml:space="preserve">04-0109       </t>
  </si>
  <si>
    <t xml:space="preserve">Multigestiones Ayax, S.A                 </t>
  </si>
  <si>
    <t xml:space="preserve">03-0049       </t>
  </si>
  <si>
    <t xml:space="preserve">Nidia Baez Sosa                          </t>
  </si>
  <si>
    <t xml:space="preserve">04-0324       </t>
  </si>
  <si>
    <t xml:space="preserve">Nigslme Isabel Peña Fatule               </t>
  </si>
  <si>
    <t xml:space="preserve">04-0238       </t>
  </si>
  <si>
    <t xml:space="preserve">Offitek                                  </t>
  </si>
  <si>
    <t xml:space="preserve">04-0428       </t>
  </si>
  <si>
    <t xml:space="preserve">Ozavi Rent A Car                         </t>
  </si>
  <si>
    <t xml:space="preserve">04-0387       </t>
  </si>
  <si>
    <t xml:space="preserve">Pedro Eligio Bonilla                     </t>
  </si>
  <si>
    <t xml:space="preserve">04-0525       </t>
  </si>
  <si>
    <t xml:space="preserve">Pedro Paniagua Ramón                     </t>
  </si>
  <si>
    <t xml:space="preserve">01-0197       </t>
  </si>
  <si>
    <t xml:space="preserve">Pepaimsa, SRL                            </t>
  </si>
  <si>
    <t xml:space="preserve">03-0029       </t>
  </si>
  <si>
    <t xml:space="preserve">04-0256       </t>
  </si>
  <si>
    <t xml:space="preserve">Plasticos Flexibles, C x A               </t>
  </si>
  <si>
    <t xml:space="preserve">04-0352       </t>
  </si>
  <si>
    <t xml:space="preserve">Podium, S.A                              </t>
  </si>
  <si>
    <t xml:space="preserve">04-0286       </t>
  </si>
  <si>
    <t xml:space="preserve">Proceso                                  </t>
  </si>
  <si>
    <t xml:space="preserve">04-0216       </t>
  </si>
  <si>
    <t xml:space="preserve">04-0346       </t>
  </si>
  <si>
    <t xml:space="preserve">Producciones Equilibrio                  </t>
  </si>
  <si>
    <t xml:space="preserve">04-0267       </t>
  </si>
  <si>
    <t xml:space="preserve">Producciones Mesa &amp; Asociados            </t>
  </si>
  <si>
    <t xml:space="preserve">01-0093       </t>
  </si>
  <si>
    <t xml:space="preserve">Promociones Formentera, S.A              </t>
  </si>
  <si>
    <t xml:space="preserve">04-0309       </t>
  </si>
  <si>
    <t xml:space="preserve">Puello Báez &amp; Asociados, S. A.           </t>
  </si>
  <si>
    <t xml:space="preserve">01-0172       </t>
  </si>
  <si>
    <t xml:space="preserve">QS Suplioffice                           </t>
  </si>
  <si>
    <t xml:space="preserve">01-0121       </t>
  </si>
  <si>
    <t xml:space="preserve">R.S. Johnson &amp; Cia, S.A                  </t>
  </si>
  <si>
    <t xml:space="preserve">03-0033       </t>
  </si>
  <si>
    <t xml:space="preserve">Ramon Alfredo Almonte Solano             </t>
  </si>
  <si>
    <t xml:space="preserve">01-0120       </t>
  </si>
  <si>
    <t xml:space="preserve">Ramon Jaquez                             </t>
  </si>
  <si>
    <t xml:space="preserve">04-0258       </t>
  </si>
  <si>
    <t xml:space="preserve">Repuestos  y Gomas el Conductor,S.A      </t>
  </si>
  <si>
    <t xml:space="preserve">04-0113       </t>
  </si>
  <si>
    <t xml:space="preserve">Rhica Services,S.A                       </t>
  </si>
  <si>
    <t xml:space="preserve">04-0586       </t>
  </si>
  <si>
    <t xml:space="preserve">Rudilania K. Medrano Parris              </t>
  </si>
  <si>
    <t xml:space="preserve">04-0114       </t>
  </si>
  <si>
    <t xml:space="preserve">Saniel, C.X.A                            </t>
  </si>
  <si>
    <t xml:space="preserve">04-0526       </t>
  </si>
  <si>
    <t xml:space="preserve">SAVI Partes, S:R.L                       </t>
  </si>
  <si>
    <t xml:space="preserve">02-0005       </t>
  </si>
  <si>
    <t xml:space="preserve">Seguros Banreservas                      </t>
  </si>
  <si>
    <t xml:space="preserve">04-0077       </t>
  </si>
  <si>
    <t xml:space="preserve">Servicios Multiples de Seguridad CxA     </t>
  </si>
  <si>
    <t xml:space="preserve">04-0051       </t>
  </si>
  <si>
    <t xml:space="preserve">Servicios Suero de la Cruz               </t>
  </si>
  <si>
    <t xml:space="preserve">04-0358       </t>
  </si>
  <si>
    <t xml:space="preserve">Sieber Comercial, S.A.                   </t>
  </si>
  <si>
    <t xml:space="preserve">04-0259       </t>
  </si>
  <si>
    <t xml:space="preserve">Skagen,S.A                               </t>
  </si>
  <si>
    <t xml:space="preserve">04-0563       </t>
  </si>
  <si>
    <t xml:space="preserve">STRASUPLY, SRL                           </t>
  </si>
  <si>
    <t xml:space="preserve">04-0514       </t>
  </si>
  <si>
    <t xml:space="preserve">Su Carne                                 </t>
  </si>
  <si>
    <t xml:space="preserve">04-0377       </t>
  </si>
  <si>
    <t xml:space="preserve">Suarez de Jesus, Adriano Luis G          </t>
  </si>
  <si>
    <t xml:space="preserve">04-0565       </t>
  </si>
  <si>
    <t xml:space="preserve">Suplidora Domincuen, S.R.L               </t>
  </si>
  <si>
    <t xml:space="preserve">04-0509       </t>
  </si>
  <si>
    <t xml:space="preserve">04-0251       </t>
  </si>
  <si>
    <t xml:space="preserve">Tanagra, S.A.                            </t>
  </si>
  <si>
    <t xml:space="preserve">01-0166       </t>
  </si>
  <si>
    <t xml:space="preserve">Tech Solutions Ekr, S.R.L                </t>
  </si>
  <si>
    <t xml:space="preserve">04-0282       </t>
  </si>
  <si>
    <t xml:space="preserve">Teleradio America, S.A                   </t>
  </si>
  <si>
    <t xml:space="preserve">02-0006       </t>
  </si>
  <si>
    <t xml:space="preserve">Tesorería de la Seguridad Social         </t>
  </si>
  <si>
    <t xml:space="preserve">04-0417       </t>
  </si>
  <si>
    <t xml:space="preserve">Toria Trading, C. por A.                 </t>
  </si>
  <si>
    <t xml:space="preserve">04-0193       </t>
  </si>
  <si>
    <t xml:space="preserve">Torrente Azul, S.A                       </t>
  </si>
  <si>
    <t xml:space="preserve">04-0569       </t>
  </si>
  <si>
    <t xml:space="preserve">Trans-Diesel del Caribe S.A              </t>
  </si>
  <si>
    <t xml:space="preserve">04-0044       </t>
  </si>
  <si>
    <t xml:space="preserve">Tricom, S.A                              </t>
  </si>
  <si>
    <t xml:space="preserve">04-0335       </t>
  </si>
  <si>
    <t xml:space="preserve">Uceta Rodriguez, Jorge Luis              </t>
  </si>
  <si>
    <t xml:space="preserve">04-0375       </t>
  </si>
  <si>
    <t xml:space="preserve">Valdez Lara, Eddy                        </t>
  </si>
  <si>
    <t xml:space="preserve">03-0358       </t>
  </si>
  <si>
    <t xml:space="preserve">Vasquez Marte, Ramon Augusto             </t>
  </si>
  <si>
    <t xml:space="preserve">04-0341       </t>
  </si>
  <si>
    <t xml:space="preserve">Web Cable Technology SRL                 </t>
  </si>
  <si>
    <t xml:space="preserve">04-0410       </t>
  </si>
  <si>
    <t xml:space="preserve">04-0147       </t>
  </si>
  <si>
    <t xml:space="preserve">X Medios                                 </t>
  </si>
  <si>
    <t xml:space="preserve">03-0362       </t>
  </si>
  <si>
    <t xml:space="preserve">Yovanny Soto Jimenez                     </t>
  </si>
  <si>
    <t>28/02/2021</t>
  </si>
  <si>
    <t>B1500000010</t>
  </si>
  <si>
    <t>B1500000012</t>
  </si>
  <si>
    <t xml:space="preserve">04-0765       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</si>
  <si>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</si>
  <si>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</si>
  <si>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</si>
  <si>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</si>
  <si>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</si>
  <si>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</si>
  <si>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</si>
  <si>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</si>
  <si>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</si>
  <si>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</si>
  <si>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</si>
  <si>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</si>
  <si>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04-0372       </t>
  </si>
  <si>
    <t xml:space="preserve">Jimenez Hernandez, Ramon                 </t>
  </si>
  <si>
    <t xml:space="preserve">04-0359       </t>
  </si>
  <si>
    <t xml:space="preserve">L&amp;D Transport SRL                        </t>
  </si>
  <si>
    <t xml:space="preserve">01-0208       </t>
  </si>
  <si>
    <t xml:space="preserve">PROYECTO LA CRUZ DE MANZANILLO           </t>
  </si>
  <si>
    <t xml:space="preserve">04-0785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</si>
  <si>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</si>
  <si>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</si>
  <si>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</si>
  <si>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</si>
  <si>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</si>
  <si>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</si>
  <si>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</si>
  <si>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</si>
  <si>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</si>
  <si>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</si>
  <si>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</si>
  <si>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</si>
  <si>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</si>
  <si>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</si>
  <si>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</si>
  <si>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</si>
  <si>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04-0787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</si>
  <si>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</si>
  <si>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</si>
  <si>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</si>
  <si>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</si>
  <si>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</si>
  <si>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</si>
  <si>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03-0034       </t>
  </si>
  <si>
    <t xml:space="preserve">Haisel Evelio Mercedes/Altagracia Rosa   </t>
  </si>
  <si>
    <t xml:space="preserve">ALKIFIESTA (ACTIVIDADES CAOMA SRL)       </t>
  </si>
  <si>
    <t>31/07/2021</t>
  </si>
  <si>
    <t>RETENC. JULIO 2021</t>
  </si>
  <si>
    <t>RET-07-2021</t>
  </si>
  <si>
    <t>RETENCIONES JULIO 2021</t>
  </si>
  <si>
    <t xml:space="preserve">04-0714       </t>
  </si>
  <si>
    <t xml:space="preserve">SUPERALBA SRL                            </t>
  </si>
  <si>
    <t xml:space="preserve">04-0735       </t>
  </si>
  <si>
    <t xml:space="preserve">Altagracia Carrasco Eventos, SRL         </t>
  </si>
  <si>
    <t xml:space="preserve">04-0821       </t>
  </si>
  <si>
    <t xml:space="preserve">AGENDA GLOBAL SRL                        </t>
  </si>
  <si>
    <t xml:space="preserve">04-0825       </t>
  </si>
  <si>
    <t xml:space="preserve">LUIS MANUEL BAEZ AMESQUITA               </t>
  </si>
  <si>
    <t>RET-08-2021</t>
  </si>
  <si>
    <t>31/08/2021</t>
  </si>
  <si>
    <t>RETENCIONES AGOSTO 2021</t>
  </si>
  <si>
    <t>INSTITUTO DE ESTABILIZACION DE PRECIOS</t>
  </si>
  <si>
    <t>Diario</t>
  </si>
  <si>
    <t>Tran</t>
  </si>
  <si>
    <t>Código</t>
  </si>
  <si>
    <t>No.</t>
  </si>
  <si>
    <t>Fecha</t>
  </si>
  <si>
    <t>Cuenta#</t>
  </si>
  <si>
    <t>Ref./Cuenta Nombre</t>
  </si>
  <si>
    <t>Descripción</t>
  </si>
  <si>
    <t>Débitos</t>
  </si>
  <si>
    <t>Créditos</t>
  </si>
  <si>
    <t>Saldo</t>
  </si>
  <si>
    <t>SALDO INICIAL</t>
  </si>
  <si>
    <t>CH</t>
  </si>
  <si>
    <t>DO</t>
  </si>
  <si>
    <t>TOTALES CUENTA</t>
  </si>
  <si>
    <t>Impuestos sobre Sue</t>
  </si>
  <si>
    <t>AP</t>
  </si>
  <si>
    <t>Serv. Funerarios Sa</t>
  </si>
  <si>
    <t>Retenciones 5% Segu</t>
  </si>
  <si>
    <t>Reten. ITBIS Person</t>
  </si>
  <si>
    <t>Retenc. 10% Honorar</t>
  </si>
  <si>
    <t>Asoc. Agropecuaria/</t>
  </si>
  <si>
    <t>Coop. Nacional Agro</t>
  </si>
  <si>
    <t>Prestaciones Labora</t>
  </si>
  <si>
    <t>Prestacion</t>
  </si>
  <si>
    <t>Desc.Pension Alimen</t>
  </si>
  <si>
    <t>TOTAL TRANSACCION</t>
  </si>
  <si>
    <t xml:space="preserve">04-0837       </t>
  </si>
  <si>
    <t xml:space="preserve">MARIA ALTAGRACIA TORRES FLORES           </t>
  </si>
  <si>
    <t>30/09/2021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</si>
  <si>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</si>
  <si>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</si>
  <si>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</si>
  <si>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</si>
  <si>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</si>
  <si>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</si>
  <si>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</si>
  <si>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</si>
  <si>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</si>
  <si>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</si>
  <si>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</si>
  <si>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Seguro Familiar de</t>
  </si>
  <si>
    <t>RET-10-2021</t>
  </si>
  <si>
    <t>RETENCIONES OCTUBRE 2021</t>
  </si>
  <si>
    <t xml:space="preserve">04-0767       </t>
  </si>
  <si>
    <t xml:space="preserve">COMERCIAL CODI SRL                       </t>
  </si>
  <si>
    <t xml:space="preserve">04-0791       </t>
  </si>
  <si>
    <t xml:space="preserve">FS COMPANY XPRESS, S. R. L.              </t>
  </si>
  <si>
    <t xml:space="preserve">04-0858       </t>
  </si>
  <si>
    <t xml:space="preserve">EMILIO ARMANDO OLIVO PONCE DE LEON       </t>
  </si>
  <si>
    <t xml:space="preserve">04-0860       </t>
  </si>
  <si>
    <t xml:space="preserve">RAFAEL CAMINERO JIMENEZ                  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</si>
  <si>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</si>
  <si>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</si>
  <si>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</si>
  <si>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</si>
  <si>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</si>
  <si>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</si>
  <si>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</si>
  <si>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04-0865       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</si>
  <si>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</si>
  <si>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</si>
  <si>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</si>
  <si>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</si>
  <si>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</si>
  <si>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TSS-2017-09</t>
  </si>
  <si>
    <t>B1500000181</t>
  </si>
  <si>
    <t>Reporte Detalle Actividad Cuenta del L/M</t>
  </si>
  <si>
    <t>Prést. Empl.Feliz-B</t>
  </si>
  <si>
    <t>RET-12-2021</t>
  </si>
  <si>
    <t>RETENCIONES DICIEMBRE 2021</t>
  </si>
  <si>
    <t>RETENC. DICIEMBRE 2021</t>
  </si>
  <si>
    <t xml:space="preserve">01-0212       </t>
  </si>
  <si>
    <t xml:space="preserve">COMERCIALIZADORA BLUECROSS SRL           </t>
  </si>
  <si>
    <t xml:space="preserve">01-0213       </t>
  </si>
  <si>
    <t xml:space="preserve">ONE RAPID SERVICES SRL                   </t>
  </si>
  <si>
    <t>31/01/2022</t>
  </si>
  <si>
    <t>Balance General</t>
  </si>
  <si>
    <t>Cuenta</t>
  </si>
  <si>
    <t>Cuenta Nombre</t>
  </si>
  <si>
    <t>Cuenta General</t>
  </si>
  <si>
    <t>Cuenta Detalle</t>
  </si>
  <si>
    <t>A C T I V O S</t>
  </si>
  <si>
    <t>Activos Corrientes</t>
  </si>
  <si>
    <t>Efectivo en caja y Bancos</t>
  </si>
  <si>
    <t>Efectivo en Caja</t>
  </si>
  <si>
    <t>Caja General</t>
  </si>
  <si>
    <t>Oficina Principal</t>
  </si>
  <si>
    <t>Super Hato Mayor</t>
  </si>
  <si>
    <t>Efectivo en Caja Chica</t>
  </si>
  <si>
    <t>Gcia. Abast. Logis. y Dis</t>
  </si>
  <si>
    <t>Gcia Norma Tecnica e Inoc</t>
  </si>
  <si>
    <t>Consultoria Juridica</t>
  </si>
  <si>
    <t>Fondo Ope. Direccion Admi</t>
  </si>
  <si>
    <t>Efectivo Proct. de Fondos</t>
  </si>
  <si>
    <t>Efectivo en Bancos</t>
  </si>
  <si>
    <t>Efectivo en Bco de Rvas.</t>
  </si>
  <si>
    <t>Ingresos/010-500213-5</t>
  </si>
  <si>
    <t>Cta General de Gasto</t>
  </si>
  <si>
    <t>Cuenta de Reservas</t>
  </si>
  <si>
    <t>Cuenta Nómina Sueldos</t>
  </si>
  <si>
    <t>Supermercado/240-010599-0</t>
  </si>
  <si>
    <t>Nómina de Supermercados</t>
  </si>
  <si>
    <t>Electronica/240-011934-6</t>
  </si>
  <si>
    <t>Plan de Retiro y Pensione</t>
  </si>
  <si>
    <t>Supermercado Principal I</t>
  </si>
  <si>
    <t>Mercado Terminal Nacional</t>
  </si>
  <si>
    <t>Proy. Hab. Manoguayabo</t>
  </si>
  <si>
    <t>Cuentas por Cobrar</t>
  </si>
  <si>
    <t>Mòdulo de Clientes</t>
  </si>
  <si>
    <t>Cheques Devueltos</t>
  </si>
  <si>
    <t>Clientes Directos</t>
  </si>
  <si>
    <t>Anticipo a Proveedores</t>
  </si>
  <si>
    <t>Reclamaciones Por Cobrar</t>
  </si>
  <si>
    <t>Provisión Ctas. Incobrale</t>
  </si>
  <si>
    <t>Otras Cuentas por Cobrar</t>
  </si>
  <si>
    <t>Inventarios</t>
  </si>
  <si>
    <t>Inventario por C. Dist.</t>
  </si>
  <si>
    <t>Gcia. Logística y Distrib</t>
  </si>
  <si>
    <t>Gtos. Pagados x Anticipad</t>
  </si>
  <si>
    <t>Seguros</t>
  </si>
  <si>
    <t>Arrendamiento de Furgones</t>
  </si>
  <si>
    <t>Activo Fijos</t>
  </si>
  <si>
    <t>Categoría I</t>
  </si>
  <si>
    <t>Terrenos</t>
  </si>
  <si>
    <t>Edificios</t>
  </si>
  <si>
    <t>Edificios-VO</t>
  </si>
  <si>
    <t>Dep. Ac. Edificios</t>
  </si>
  <si>
    <t>Almacenes</t>
  </si>
  <si>
    <t>Almacenes -VO</t>
  </si>
  <si>
    <t>Dep. Acum Almacenes</t>
  </si>
  <si>
    <t>Otras Edificaciones</t>
  </si>
  <si>
    <t>Otras Edificaciones-VO</t>
  </si>
  <si>
    <t>Dep. Acum.  Otras Edific.</t>
  </si>
  <si>
    <t>Almacén Los Silos</t>
  </si>
  <si>
    <t>Almacén Los Silos-VO</t>
  </si>
  <si>
    <t>Dep. Acum. Almacén  Silos</t>
  </si>
  <si>
    <t>Local Plaza Los Alcarrizo</t>
  </si>
  <si>
    <t>Loc. Plaza  Alcarrizos-VO</t>
  </si>
  <si>
    <t>D. Acum Local P. Alcarriz</t>
  </si>
  <si>
    <t>Super Mercado Herrera</t>
  </si>
  <si>
    <t>Super Mercado Herrera-VO</t>
  </si>
  <si>
    <t>Dep. Acum. Super Herrera</t>
  </si>
  <si>
    <t>Super Mercado San Fco. M.</t>
  </si>
  <si>
    <t>Super M. San Fco. M.-VO</t>
  </si>
  <si>
    <t>D. Ac. Super S.Fco. M.-VO</t>
  </si>
  <si>
    <t>Super Mercado Santiago</t>
  </si>
  <si>
    <t>Super Mercado Santiago-VO</t>
  </si>
  <si>
    <t>Dep. Acum Super Stgo.</t>
  </si>
  <si>
    <t>Super Mercado La Vega</t>
  </si>
  <si>
    <t>Super Mercado La Vega-VO</t>
  </si>
  <si>
    <t>Dep. Acum. Super La Vega</t>
  </si>
  <si>
    <t>Edificio 2 Niveles-La Rom</t>
  </si>
  <si>
    <t>Edif. 2 Niveles-La Rom-VO</t>
  </si>
  <si>
    <t>Supermercado la Romana</t>
  </si>
  <si>
    <t>Supermercado la Romana VO</t>
  </si>
  <si>
    <t>Supermercado San Pedro M</t>
  </si>
  <si>
    <t>Superm. San Pedro M V-O</t>
  </si>
  <si>
    <t>Supermercado de Higuey</t>
  </si>
  <si>
    <t>Supermercado de Higuey VO</t>
  </si>
  <si>
    <t>Almacen San Juan M</t>
  </si>
  <si>
    <t>Almacen San Juan M VO</t>
  </si>
  <si>
    <t>Supermercado El Seybo</t>
  </si>
  <si>
    <t>Supermercado del Seibo VO</t>
  </si>
  <si>
    <t>Rehab.Gcia San Juan M</t>
  </si>
  <si>
    <t>Rehab.Gcia San Juan M VO</t>
  </si>
  <si>
    <t>Rehab. Gcia San Juan M VO</t>
  </si>
  <si>
    <t>Rehab.Gcia Enriquillo</t>
  </si>
  <si>
    <t>Rehab. Gcia Enriqillo VO</t>
  </si>
  <si>
    <t>Rehab. Gcia Pedernales</t>
  </si>
  <si>
    <t>Rehab. Gcia Pedernales-VO</t>
  </si>
  <si>
    <t>Rehab. Gcia y Super Mao</t>
  </si>
  <si>
    <t>Rehab.Gcia y Super Mao VO</t>
  </si>
  <si>
    <t>Rehab. Gcia Azua</t>
  </si>
  <si>
    <t>Rehab. Gcia Azua-VO</t>
  </si>
  <si>
    <t>Rehab. Gcia el Seibo</t>
  </si>
  <si>
    <t>Rehab. Gcia el Seibo-VO</t>
  </si>
  <si>
    <t>Rehab.Tercer Nivel Sede C</t>
  </si>
  <si>
    <t>Rehab.Almacen de Herrera</t>
  </si>
  <si>
    <t>Rehab.Almacen Herrera VO</t>
  </si>
  <si>
    <t>Rehab. Almacen Herrera</t>
  </si>
  <si>
    <t>Rehab. Almacen SPM</t>
  </si>
  <si>
    <t>Rehab. Almacen SPM VO</t>
  </si>
  <si>
    <t>Rehab. Gerencia Bani</t>
  </si>
  <si>
    <t>Rehab. Gerencia Bani VO</t>
  </si>
  <si>
    <t>Centro de Acopio Seibo</t>
  </si>
  <si>
    <t>Centro de Acopio Seibo VO</t>
  </si>
  <si>
    <t>Rehab. Gcia. La Romana</t>
  </si>
  <si>
    <t>Rehab. Gcia. La Romana-VO</t>
  </si>
  <si>
    <t>D. Acum. Rehab. Romana</t>
  </si>
  <si>
    <t>Caseta Planta Electrica</t>
  </si>
  <si>
    <t>Caseta Pta Electrica-VO</t>
  </si>
  <si>
    <t>Dep. Ac. Caseta P. Elect.</t>
  </si>
  <si>
    <t>Rehab. Gcia Sto Dgo Este</t>
  </si>
  <si>
    <t>Reh. Gcia Sto Dgo Este-VO</t>
  </si>
  <si>
    <t>Categoría II</t>
  </si>
  <si>
    <t>Equipo de Transporte</t>
  </si>
  <si>
    <t>Equipo de Transporte-VO</t>
  </si>
  <si>
    <t>Dep. Eq. Transporte</t>
  </si>
  <si>
    <t>Mobiliario Eq. Ofic.</t>
  </si>
  <si>
    <t>Mobiliario Eq. Ofic.-VO</t>
  </si>
  <si>
    <t>Dep. Ac. Mob. y Eq. Ofic.</t>
  </si>
  <si>
    <t>Otros Activos Depreciable</t>
  </si>
  <si>
    <t>Otros Activos Deprec.-VO</t>
  </si>
  <si>
    <t>Deprec.Acum. Ot. Act. Dep</t>
  </si>
  <si>
    <t>Equipos Electronicos</t>
  </si>
  <si>
    <t>Equipos Electronicos V.O</t>
  </si>
  <si>
    <t>D. A. Equipos Electron</t>
  </si>
  <si>
    <t>Categoría III</t>
  </si>
  <si>
    <t>Vehiculos Pesados</t>
  </si>
  <si>
    <t>Vehículos Pesados-VO</t>
  </si>
  <si>
    <t>Dep. Acum.Veh. Pesados</t>
  </si>
  <si>
    <t>Armas de Fuego</t>
  </si>
  <si>
    <t>Armas de Fuego-VO</t>
  </si>
  <si>
    <t>Dep. Acum. Armas de Fuego</t>
  </si>
  <si>
    <t>Balanzas y Eq. de Precisi</t>
  </si>
  <si>
    <t>Balanz- Eq. de Precis-VO</t>
  </si>
  <si>
    <t>Dep. Acum. Balanza y Eq.</t>
  </si>
  <si>
    <t>Centro Acopio Papaya</t>
  </si>
  <si>
    <t>Centro  Acopio Papaya-VO</t>
  </si>
  <si>
    <t>Centro Acopio Samana</t>
  </si>
  <si>
    <t>Centro  Acopio Samaná-VO</t>
  </si>
  <si>
    <t>Enramada Centro Cotui</t>
  </si>
  <si>
    <t>Eq. de Almacenes y Silos</t>
  </si>
  <si>
    <t>Eq. Almacenes y Silos-VO</t>
  </si>
  <si>
    <t>Dep. Ac. Eq. Alm. y Silos</t>
  </si>
  <si>
    <t>Muebles y Equipos Varios</t>
  </si>
  <si>
    <t>Equipos Varios-VO</t>
  </si>
  <si>
    <t>Dep. Acum. Equipos Varios</t>
  </si>
  <si>
    <t>Equipo Sonido y Comunicac</t>
  </si>
  <si>
    <t>Eq.Sonido y Comunicac.-VO</t>
  </si>
  <si>
    <t>Dep. Acum. Eq. Sonido y C</t>
  </si>
  <si>
    <t>Eq. Generadores Energía</t>
  </si>
  <si>
    <t>Eq. Generadores Energ.-VO</t>
  </si>
  <si>
    <t>Dep. Ac. Eq. G. Energía</t>
  </si>
  <si>
    <t>Frigoríficos</t>
  </si>
  <si>
    <t>Frigoríficos - VO</t>
  </si>
  <si>
    <t>Dep. Acum. Frigorificos</t>
  </si>
  <si>
    <t>Galpón Carnicería Higuey</t>
  </si>
  <si>
    <t>Galpón Carnic. Higuey-VO</t>
  </si>
  <si>
    <t>Huacales para Huevos</t>
  </si>
  <si>
    <t>Huacales para Huevos-VO</t>
  </si>
  <si>
    <t>Maquinarias y Herramienta</t>
  </si>
  <si>
    <t>Maq. y Herramientas-VO</t>
  </si>
  <si>
    <t>Dep. Ac. Maq. y Herramien</t>
  </si>
  <si>
    <t>Centro Acopio Pto.Plata</t>
  </si>
  <si>
    <t>Cent. Acopio Pto.Plata-VO</t>
  </si>
  <si>
    <t>Centro Acopio SJM</t>
  </si>
  <si>
    <t>Centro Acopio SJM-VO</t>
  </si>
  <si>
    <t>Tarimas y Andamios</t>
  </si>
  <si>
    <t>Dep. Acum. Tarifas y Anda</t>
  </si>
  <si>
    <t>Eq. de Seguridad y Monit.</t>
  </si>
  <si>
    <t>Eq.  Seguridad y Monit.VO</t>
  </si>
  <si>
    <t>Dep. Acum. Sist. Seg. Mon</t>
  </si>
  <si>
    <t>Herramientas en General</t>
  </si>
  <si>
    <t>Herramientas en Gral-VO</t>
  </si>
  <si>
    <t>Dep. Acum Herramientas</t>
  </si>
  <si>
    <t>Plantas electricas</t>
  </si>
  <si>
    <t>Plantas Electricas VO</t>
  </si>
  <si>
    <t>Deprec. Ac. Plantas Elect</t>
  </si>
  <si>
    <t>Inversores</t>
  </si>
  <si>
    <t>Inversores VO</t>
  </si>
  <si>
    <t>Deprec. Ac. Inversores</t>
  </si>
  <si>
    <t>Silos</t>
  </si>
  <si>
    <t>Silos-VO</t>
  </si>
  <si>
    <t>Deprec. Acum.Silos</t>
  </si>
  <si>
    <t>Muebles y Equipos Superm.</t>
  </si>
  <si>
    <t>Muebles y Eq. Superm.-VO</t>
  </si>
  <si>
    <t>Dep. A  Mueb y Eq Superm.</t>
  </si>
  <si>
    <t>Muebles y Equipos Plazas</t>
  </si>
  <si>
    <t>Muebles y Eq. Plazas-VO</t>
  </si>
  <si>
    <t>D. A. Muebles y Eq Plazas</t>
  </si>
  <si>
    <t>Cajas Fuertes</t>
  </si>
  <si>
    <t>Cajas Fuertes-VO</t>
  </si>
  <si>
    <t>Dep. Acum. Cajas Fuertes</t>
  </si>
  <si>
    <t>Sist. de Deteccion y Exti</t>
  </si>
  <si>
    <t>Sistema de Deteccion y Ex</t>
  </si>
  <si>
    <t>Sist.Detencion Extincion</t>
  </si>
  <si>
    <t>Activos Fijos Varios</t>
  </si>
  <si>
    <t>Activos Fijos Varios-Vo</t>
  </si>
  <si>
    <t>Construc. en Proceso</t>
  </si>
  <si>
    <t>Otros Activos Fijos</t>
  </si>
  <si>
    <t>Obras de Arte</t>
  </si>
  <si>
    <t>Ctas. por Cobrar L. Plazo</t>
  </si>
  <si>
    <t>Préstamos  Hipotecarios</t>
  </si>
  <si>
    <t>Clientes Proyecto Hab. MG</t>
  </si>
  <si>
    <t>Clientes Apartamentos</t>
  </si>
  <si>
    <t>Rojas, Andrés Neftali</t>
  </si>
  <si>
    <t>Encarnacion, Argentina</t>
  </si>
  <si>
    <t>Segura, Bona del Carmen</t>
  </si>
  <si>
    <t>Lazaro, Carlixta José</t>
  </si>
  <si>
    <t>Fernandez, Carmen</t>
  </si>
  <si>
    <t>Grullon, Celeste</t>
  </si>
  <si>
    <t>Marte, Deyanira</t>
  </si>
  <si>
    <t>Lozada, Ernesto Nicanor</t>
  </si>
  <si>
    <t>Mora, Francisco Anibal</t>
  </si>
  <si>
    <t>Sanchez, Hatuey</t>
  </si>
  <si>
    <t>Sanchez, Jesus Ramon</t>
  </si>
  <si>
    <t>Jimenez, Yojanis</t>
  </si>
  <si>
    <t>De Jesus Vargas, Jorge</t>
  </si>
  <si>
    <t>Cedeño Peña, Jose Antonio</t>
  </si>
  <si>
    <t>Checo, Jose Manuel</t>
  </si>
  <si>
    <t>Vasquez, Jose Ramon</t>
  </si>
  <si>
    <t>Jimenez, Juan Miguel</t>
  </si>
  <si>
    <t>De la Rosa, Larissa</t>
  </si>
  <si>
    <t>Gonzalez, Leonel</t>
  </si>
  <si>
    <t>Ortega, Manuel B.</t>
  </si>
  <si>
    <t>Wilson, Maria Isela</t>
  </si>
  <si>
    <t>Camarena, Maura</t>
  </si>
  <si>
    <t>Jimenez, Miguel</t>
  </si>
  <si>
    <t>Perez Villar, Miguelina</t>
  </si>
  <si>
    <t>Castillo, Milton Rafael</t>
  </si>
  <si>
    <t>Camacho Jimenez, Ramon</t>
  </si>
  <si>
    <t>D`los Angeles Nunez Regin</t>
  </si>
  <si>
    <t>Alcantara, Ricardo</t>
  </si>
  <si>
    <t>Taveras, Rosa</t>
  </si>
  <si>
    <t>Lopez, Ruben Dario</t>
  </si>
  <si>
    <t>Soto Lara, Manuel</t>
  </si>
  <si>
    <t>Contreras Aquino, Teresa</t>
  </si>
  <si>
    <t>Batista, Trifina Isolina</t>
  </si>
  <si>
    <t>Manzanillo, Victor</t>
  </si>
  <si>
    <t>Abreu, Vilma</t>
  </si>
  <si>
    <t>Clientes Locales Comerc.</t>
  </si>
  <si>
    <t>Guerrero, Danicely</t>
  </si>
  <si>
    <t>Marte Guaba, Fatima</t>
  </si>
  <si>
    <t>Beltre, Fernando A</t>
  </si>
  <si>
    <t>Santana R. Fernando</t>
  </si>
  <si>
    <t>Persia, Franklin</t>
  </si>
  <si>
    <t>Mejia, Ivelisse</t>
  </si>
  <si>
    <t>Garcia Garcia, Lucia</t>
  </si>
  <si>
    <t>Pereyra, Luis A.</t>
  </si>
  <si>
    <t>Suncar, Manuela</t>
  </si>
  <si>
    <t>Guaba, Maria</t>
  </si>
  <si>
    <t>De la Cruz, Miguel A</t>
  </si>
  <si>
    <t>Lopez, Miguel Angel</t>
  </si>
  <si>
    <t>Marrerro, Rafael D.</t>
  </si>
  <si>
    <t>Pichardo, Rafaela E.</t>
  </si>
  <si>
    <t>Bruno, Ricardo</t>
  </si>
  <si>
    <t>Del Monte, Rosa Mat.</t>
  </si>
  <si>
    <t>Abreu, Vilma de los Remed</t>
  </si>
  <si>
    <t>Remigio, Virnalisis</t>
  </si>
  <si>
    <t>Ctes. Proy. Sabana Perdid</t>
  </si>
  <si>
    <t>Otros Activos</t>
  </si>
  <si>
    <t>Valijas de Seguridad</t>
  </si>
  <si>
    <t>Valijas de Seguridad-VO</t>
  </si>
  <si>
    <t>Amort. Valijas de Segurid</t>
  </si>
  <si>
    <t>Fianzas y Depositos</t>
  </si>
  <si>
    <t>Fianzas y Depositos-VO</t>
  </si>
  <si>
    <t>Anticipo de Imp. s/Renta</t>
  </si>
  <si>
    <t>Retenc. 5% Otras Inst. Ed</t>
  </si>
  <si>
    <t>Total Activos</t>
  </si>
  <si>
    <t>PASIVOS</t>
  </si>
  <si>
    <t>DOCUMENTOS POR PAGAR</t>
  </si>
  <si>
    <t>Pasivos Diferidos</t>
  </si>
  <si>
    <t>Contratos por Ejecutar</t>
  </si>
  <si>
    <t>PATRIMONIO</t>
  </si>
  <si>
    <t>Patrimonio Autorizado</t>
  </si>
  <si>
    <t>Capital Asignado Ley 526</t>
  </si>
  <si>
    <t>Resultados</t>
  </si>
  <si>
    <t>Resultados Periodos Anter</t>
  </si>
  <si>
    <t>Resultados Acum. Dic.2011</t>
  </si>
  <si>
    <t>Conversión Pasivo D. Publ</t>
  </si>
  <si>
    <t>Resultados Periodo 2012</t>
  </si>
  <si>
    <t>Resultados Periodo 2013</t>
  </si>
  <si>
    <t>Resultados Periodo 2014</t>
  </si>
  <si>
    <t>Resultados Periodo 2015</t>
  </si>
  <si>
    <t>Resultados Periodo 2016</t>
  </si>
  <si>
    <t>Resultados Periodo 2017</t>
  </si>
  <si>
    <t>Resultados Periodo 2018</t>
  </si>
  <si>
    <t>Resultados Periodo 2019</t>
  </si>
  <si>
    <t>Resultados Periodo 2020</t>
  </si>
  <si>
    <t>Resultado Año Anterior</t>
  </si>
  <si>
    <t>Resultado Año Actual</t>
  </si>
  <si>
    <t>Total Capital</t>
  </si>
  <si>
    <t>Total Pasivo más Capital</t>
  </si>
  <si>
    <t>RET-01-2022</t>
  </si>
  <si>
    <t>RETENCIONES ENERO 2022</t>
  </si>
  <si>
    <t>RETENC. ENERO 2022</t>
  </si>
  <si>
    <t>20/02/2022</t>
  </si>
  <si>
    <t xml:space="preserve">04-0658       </t>
  </si>
  <si>
    <t xml:space="preserve">Rayfi Alberto Luis                       </t>
  </si>
  <si>
    <t xml:space="preserve">04-0887       </t>
  </si>
  <si>
    <t xml:space="preserve">CAPITAL DIESEL SRL                       </t>
  </si>
  <si>
    <t xml:space="preserve">04-0888       </t>
  </si>
  <si>
    <t xml:space="preserve">ARTICULANDO RD SRL                       </t>
  </si>
  <si>
    <t>B1500000101</t>
  </si>
  <si>
    <t>Con fecha de 28/02/22</t>
  </si>
  <si>
    <t>Act?</t>
  </si>
  <si>
    <t>Sí</t>
  </si>
  <si>
    <t>Otras Retenciones 1</t>
  </si>
  <si>
    <t>RET-02-2022</t>
  </si>
  <si>
    <t>RETENCIONES FEBRERO 2022</t>
  </si>
  <si>
    <t>RETENC. FEBRERO 2022</t>
  </si>
  <si>
    <t>Monto Original del Acuerdo</t>
  </si>
  <si>
    <t>Deuda al 28 de febrero de 2022</t>
  </si>
  <si>
    <t xml:space="preserve">Valor pagado </t>
  </si>
  <si>
    <t>ACUERDO DE PAGO EN VIRTUD DE LA LEY 13-20 FIRMADO EL 16 DE SEPTIEMBRE DE 2020</t>
  </si>
  <si>
    <t>Estado de la Deuda al 28 de febrero de 2022</t>
  </si>
  <si>
    <t>(Valores en RD$)</t>
  </si>
  <si>
    <t>DIRECCION ADMINISTRATIVA FINANCIERA</t>
  </si>
  <si>
    <t>DEPARTAMENTO FINANCIERO</t>
  </si>
  <si>
    <t>División de Contabilidad</t>
  </si>
  <si>
    <t xml:space="preserve">01-0218       </t>
  </si>
  <si>
    <t xml:space="preserve">PRODUCTOS VALLE VERDE SRL                </t>
  </si>
  <si>
    <t xml:space="preserve">01-0219       </t>
  </si>
  <si>
    <t xml:space="preserve">MERCANTIL VARRICA SRL                    </t>
  </si>
  <si>
    <t xml:space="preserve">01-0221       </t>
  </si>
  <si>
    <t xml:space="preserve">KARAMELLO SRL                            </t>
  </si>
  <si>
    <t xml:space="preserve">04-0724       </t>
  </si>
  <si>
    <t xml:space="preserve">Sigma Petroleum Corp, SRL                </t>
  </si>
  <si>
    <t xml:space="preserve">04-0829       </t>
  </si>
  <si>
    <t xml:space="preserve">JERAM INVESTMENT SRL                     </t>
  </si>
  <si>
    <t xml:space="preserve">04-0852       </t>
  </si>
  <si>
    <t xml:space="preserve">SURTICOM SRL                             </t>
  </si>
  <si>
    <t xml:space="preserve">04-0895       </t>
  </si>
  <si>
    <t xml:space="preserve">PATRONATO DEL HOSPITAL GENERAL MATERNO I </t>
  </si>
  <si>
    <t>B1500000155</t>
  </si>
  <si>
    <t>B1500000153</t>
  </si>
  <si>
    <t>PATRONATO DEL HOSPITAL GENERAL MATERNO INFANTIL PLAZA DE LA SALUD</t>
  </si>
  <si>
    <t>B1500047642</t>
  </si>
  <si>
    <t>B1500000214</t>
  </si>
  <si>
    <t>B1500000215</t>
  </si>
  <si>
    <t>B1500000216</t>
  </si>
  <si>
    <t>Equipos y Muebl Varios-VO</t>
  </si>
  <si>
    <t>Seguro Nacional de Salud</t>
  </si>
  <si>
    <t>Retenciones 10% Alq</t>
  </si>
  <si>
    <t>Seguro Nacional de</t>
  </si>
  <si>
    <t>RETENC. MARZO 2022</t>
  </si>
  <si>
    <t>RET-03-2022</t>
  </si>
  <si>
    <t>RETENCIONES MARZO 2022</t>
  </si>
  <si>
    <t>Seguro Nacional de Salud (SENASA)</t>
  </si>
  <si>
    <t>RELACION DE ESTADOS DE CUENTAS DE SUPLIDORES</t>
  </si>
  <si>
    <t xml:space="preserve">01-0162       </t>
  </si>
  <si>
    <t xml:space="preserve">Tecnologia Agricola Avanzada             </t>
  </si>
  <si>
    <t xml:space="preserve">01-0189       </t>
  </si>
  <si>
    <t xml:space="preserve">Inversiones Yang, S.R.L                  </t>
  </si>
  <si>
    <t xml:space="preserve">01-0220       </t>
  </si>
  <si>
    <t xml:space="preserve">PANIFICADORA MACIEL SRL                  </t>
  </si>
  <si>
    <t xml:space="preserve">01-0224       </t>
  </si>
  <si>
    <t xml:space="preserve">GRUPO RASEC SRL                          </t>
  </si>
  <si>
    <t xml:space="preserve">01-0225       </t>
  </si>
  <si>
    <t xml:space="preserve">CAJUFA SRL                               </t>
  </si>
  <si>
    <t xml:space="preserve">01-0226       </t>
  </si>
  <si>
    <t xml:space="preserve">SP PROVISIONES SRL                       </t>
  </si>
  <si>
    <t xml:space="preserve">01-0227       </t>
  </si>
  <si>
    <t xml:space="preserve">PANADERIA Y REPOSTERIA LA FE DE JESUS SR </t>
  </si>
  <si>
    <t xml:space="preserve">02-0016       </t>
  </si>
  <si>
    <t xml:space="preserve">Ayuntamiento Municipio Santiago          </t>
  </si>
  <si>
    <t xml:space="preserve">04-0008       </t>
  </si>
  <si>
    <t xml:space="preserve">EDEESTE/Distrib de Electricidad del Este </t>
  </si>
  <si>
    <t xml:space="preserve">04-0009       </t>
  </si>
  <si>
    <t xml:space="preserve">EDENORTE/Dist. de Electricidad del Norte </t>
  </si>
  <si>
    <t xml:space="preserve">04-0012       </t>
  </si>
  <si>
    <t xml:space="preserve">Editora el Nuevo Diario                  </t>
  </si>
  <si>
    <t xml:space="preserve">04-0601       </t>
  </si>
  <si>
    <t xml:space="preserve">GTG INDUSTRIAL  S.R.L                    </t>
  </si>
  <si>
    <t xml:space="preserve">04-0615       </t>
  </si>
  <si>
    <t xml:space="preserve">ARAMELBA GROUP, S.R.L                    </t>
  </si>
  <si>
    <t xml:space="preserve">04-0640       </t>
  </si>
  <si>
    <t xml:space="preserve">Amaram Enterprise, SRL                   </t>
  </si>
  <si>
    <t xml:space="preserve">04-0716       </t>
  </si>
  <si>
    <t xml:space="preserve">Captiva Print, S. R. L.                  </t>
  </si>
  <si>
    <t xml:space="preserve">04-0753       </t>
  </si>
  <si>
    <t xml:space="preserve">VICTAMAK COMERCIAL SRL                   </t>
  </si>
  <si>
    <t xml:space="preserve">04-0762       </t>
  </si>
  <si>
    <t xml:space="preserve">SDM GROUP SRL                            </t>
  </si>
  <si>
    <t xml:space="preserve">04-0789       </t>
  </si>
  <si>
    <t xml:space="preserve">ISLITA EIRL                              </t>
  </si>
  <si>
    <t xml:space="preserve">04-0792       </t>
  </si>
  <si>
    <t xml:space="preserve">DISTRIBUIDORA INSTANTAMIC, S.R.L.        </t>
  </si>
  <si>
    <t xml:space="preserve">04-0796       </t>
  </si>
  <si>
    <t xml:space="preserve">FEROX SOLUTIONS SRL                      </t>
  </si>
  <si>
    <t xml:space="preserve">04-0819       </t>
  </si>
  <si>
    <t xml:space="preserve">INVERSIONES SANTIN SRL                   </t>
  </si>
  <si>
    <t xml:space="preserve">04-0820       </t>
  </si>
  <si>
    <t xml:space="preserve">GLOBAL SOCIAL MEDIA GROUP GSMG SRL       </t>
  </si>
  <si>
    <t xml:space="preserve">04-0861       </t>
  </si>
  <si>
    <t xml:space="preserve">JUAN CADENA POZO                         </t>
  </si>
  <si>
    <t xml:space="preserve">04-0863       </t>
  </si>
  <si>
    <t xml:space="preserve">ANDRES MATOS                             </t>
  </si>
  <si>
    <t xml:space="preserve">04-0864       </t>
  </si>
  <si>
    <t xml:space="preserve">WELLINGTON CARLOS DIAZ PAEZ              </t>
  </si>
  <si>
    <t xml:space="preserve">04-0870       </t>
  </si>
  <si>
    <t xml:space="preserve">HENRY DANIEL FERNANDEZ RODRIGUEZ         </t>
  </si>
  <si>
    <t xml:space="preserve">04-0880       </t>
  </si>
  <si>
    <t xml:space="preserve">VIRGILIO APOLINAR NICOLAS RAMOS ARIAS    </t>
  </si>
  <si>
    <t xml:space="preserve">04-0900       </t>
  </si>
  <si>
    <t xml:space="preserve">GRUPO SILPER SERVICIOS MULTIPLES SRL     </t>
  </si>
  <si>
    <t xml:space="preserve">04-0901       </t>
  </si>
  <si>
    <t xml:space="preserve">DTC NETWORK SRL                          </t>
  </si>
  <si>
    <t>B1500000149</t>
  </si>
  <si>
    <t>AYUNTAMIENTO SANTO DOMINGO SANTIAGO</t>
  </si>
  <si>
    <t>B1500003477</t>
  </si>
  <si>
    <t>CAPTIVA PRINT, S. R. L.</t>
  </si>
  <si>
    <t>B1500000006</t>
  </si>
  <si>
    <t>B1500000316</t>
  </si>
  <si>
    <t>EQUIPO DE SEGURIDAD</t>
  </si>
  <si>
    <t>ENERGIA ELECTRICA</t>
  </si>
  <si>
    <t>EDITORA EL NUEVO DIARIO</t>
  </si>
  <si>
    <t>B1500000020</t>
  </si>
  <si>
    <t>B1500000166</t>
  </si>
  <si>
    <t>B1500000260</t>
  </si>
  <si>
    <t>B1500000263</t>
  </si>
  <si>
    <t>B1500000130</t>
  </si>
  <si>
    <t>MATERIALES Y UTILES DE OFICINA</t>
  </si>
  <si>
    <t>B1500000112</t>
  </si>
  <si>
    <t>B1500000150</t>
  </si>
  <si>
    <t>B1500000182</t>
  </si>
  <si>
    <t>B1500000185</t>
  </si>
  <si>
    <t>B1500000179</t>
  </si>
  <si>
    <t>B1500000180</t>
  </si>
  <si>
    <t>B1500000184</t>
  </si>
  <si>
    <t>B1500001297</t>
  </si>
  <si>
    <t>PANADERIA Y REPOSTERIA LA FE DE JESUS SRL</t>
  </si>
  <si>
    <t>B1500000118</t>
  </si>
  <si>
    <t>B1500000131</t>
  </si>
  <si>
    <t>EDESUR DOMINICANA, S.A</t>
  </si>
  <si>
    <t>EDEESTE DOMINICANA, S. A.</t>
  </si>
  <si>
    <t>04-0048</t>
  </si>
  <si>
    <t>B1500000373</t>
  </si>
  <si>
    <t>B1500000103</t>
  </si>
  <si>
    <t>RET-04-2022</t>
  </si>
  <si>
    <t>RETENCIONES ABRIL 2022</t>
  </si>
  <si>
    <t>RETENC. ABRIL 2022</t>
  </si>
  <si>
    <t xml:space="preserve">01-0198       </t>
  </si>
  <si>
    <t xml:space="preserve">coopsematec-Coop.Agro. Servicio Multiple </t>
  </si>
  <si>
    <t xml:space="preserve">01-0206       </t>
  </si>
  <si>
    <t xml:space="preserve">ROGAMA SRL                               </t>
  </si>
  <si>
    <t xml:space="preserve">01-0228       </t>
  </si>
  <si>
    <t xml:space="preserve">SILIS SRL                                </t>
  </si>
  <si>
    <t xml:space="preserve">04-0021       </t>
  </si>
  <si>
    <t xml:space="preserve">GTB Radiodifusores, C por A.             </t>
  </si>
  <si>
    <t xml:space="preserve">04-0646       </t>
  </si>
  <si>
    <t xml:space="preserve">Eficiencia Comunicacional CPR, SRL       </t>
  </si>
  <si>
    <t xml:space="preserve">04-0682       </t>
  </si>
  <si>
    <t xml:space="preserve">Clamar Dominicana, SRL                   </t>
  </si>
  <si>
    <t xml:space="preserve">04-0730       </t>
  </si>
  <si>
    <t xml:space="preserve">Premium Tech, SRL                        </t>
  </si>
  <si>
    <t xml:space="preserve">04-0731       </t>
  </si>
  <si>
    <t xml:space="preserve">MJP Promotion Group, SRL                 </t>
  </si>
  <si>
    <t xml:space="preserve">04-0758       </t>
  </si>
  <si>
    <t xml:space="preserve">SOLUCIONES 365 SRL                       </t>
  </si>
  <si>
    <t xml:space="preserve">04-0759       </t>
  </si>
  <si>
    <t xml:space="preserve">RUTA GANADERA SRL                        </t>
  </si>
  <si>
    <t xml:space="preserve">04-0764       </t>
  </si>
  <si>
    <t xml:space="preserve">WILKIN AMADOR RODRIGUEZ                  </t>
  </si>
  <si>
    <t xml:space="preserve">04-0769       </t>
  </si>
  <si>
    <t xml:space="preserve">SKETCHPROM SRL                           </t>
  </si>
  <si>
    <t xml:space="preserve">04-0772       </t>
  </si>
  <si>
    <t xml:space="preserve">VICTOR JOSE MAÑANA ADAMES                </t>
  </si>
  <si>
    <t xml:space="preserve">04-0784       </t>
  </si>
  <si>
    <t xml:space="preserve">JUNIOR NORBERTO MARTE MARTINEZ           </t>
  </si>
  <si>
    <t xml:space="preserve">04-0790       </t>
  </si>
  <si>
    <t xml:space="preserve">V ENERGY SA                              </t>
  </si>
  <si>
    <t xml:space="preserve">04-0793       </t>
  </si>
  <si>
    <t xml:space="preserve">HIPERCENTRO DE DIST. ABMA, SRL           </t>
  </si>
  <si>
    <t xml:space="preserve">04-0834       </t>
  </si>
  <si>
    <t xml:space="preserve">SPRUCE TRADING SRL                       </t>
  </si>
  <si>
    <t xml:space="preserve">04-0845       </t>
  </si>
  <si>
    <t xml:space="preserve">LA BURBUJA SRL                           </t>
  </si>
  <si>
    <t xml:space="preserve">04-0849       </t>
  </si>
  <si>
    <t xml:space="preserve">GILBERTO RAHDAMES INFANTE MARTINEZ       </t>
  </si>
  <si>
    <t xml:space="preserve">04-0853       </t>
  </si>
  <si>
    <t xml:space="preserve">BOLIVAR AUGUSTO MOREL ALMONTE            </t>
  </si>
  <si>
    <t xml:space="preserve">04-0874       </t>
  </si>
  <si>
    <t xml:space="preserve">TRANSCON LOGISTIC SOLUTIONS EIRL         </t>
  </si>
  <si>
    <t xml:space="preserve">04-0878       </t>
  </si>
  <si>
    <t xml:space="preserve">CORPUS MONTERO VALDEZ                    </t>
  </si>
  <si>
    <t xml:space="preserve">04-0899       </t>
  </si>
  <si>
    <t xml:space="preserve">TRIM INVESTMENT SRL                      </t>
  </si>
  <si>
    <t xml:space="preserve">04-0902       </t>
  </si>
  <si>
    <t xml:space="preserve">BEST SUPPLY SRL                          </t>
  </si>
  <si>
    <t xml:space="preserve">04-0903       </t>
  </si>
  <si>
    <t xml:space="preserve">COLUMBUS NETWORKS DOMINICANA C POR A     </t>
  </si>
  <si>
    <t xml:space="preserve">04-0904       </t>
  </si>
  <si>
    <t xml:space="preserve">MULTICOMPUTOS SRL                        </t>
  </si>
  <si>
    <t xml:space="preserve">04-0905       </t>
  </si>
  <si>
    <t xml:space="preserve">TEAM MEDIAMAR, S. R. L.                  </t>
  </si>
  <si>
    <t xml:space="preserve">04-0906       </t>
  </si>
  <si>
    <t xml:space="preserve">SUPELSA SRL                              </t>
  </si>
  <si>
    <t xml:space="preserve">04-0907       </t>
  </si>
  <si>
    <t xml:space="preserve">DEOMEDES ELENO OLIVARES ROSARIO          </t>
  </si>
  <si>
    <t xml:space="preserve">04-0908       </t>
  </si>
  <si>
    <t xml:space="preserve">FRANCISCO ALBERTO VILLANUEVA PEREZ       </t>
  </si>
  <si>
    <t>B1500000528</t>
  </si>
  <si>
    <t>CLAMAR DOMINICANA, S. R. L.</t>
  </si>
  <si>
    <t>OTROS ALQUILERES</t>
  </si>
  <si>
    <t>B1500000119</t>
  </si>
  <si>
    <t>B1500170361</t>
  </si>
  <si>
    <t>B1500170362</t>
  </si>
  <si>
    <t>B1500170363</t>
  </si>
  <si>
    <t>B1500003293</t>
  </si>
  <si>
    <t>COOPSEMATEC</t>
  </si>
  <si>
    <t>B1500000019</t>
  </si>
  <si>
    <t>B1500000022</t>
  </si>
  <si>
    <t>B1500000024</t>
  </si>
  <si>
    <t>B1500000025</t>
  </si>
  <si>
    <t>B15000000039</t>
  </si>
  <si>
    <t>B15000000040</t>
  </si>
  <si>
    <t>B15000000041</t>
  </si>
  <si>
    <t>B1500202505</t>
  </si>
  <si>
    <t>B1500203193</t>
  </si>
  <si>
    <t>B1500205719</t>
  </si>
  <si>
    <t>B1500205777</t>
  </si>
  <si>
    <t>B1500003948</t>
  </si>
  <si>
    <t>EFICIENCIA COMUNICACIONAL CPR, S. R. L.</t>
  </si>
  <si>
    <t>B1500000473</t>
  </si>
  <si>
    <t>GTB RADIODIFUSORES, S. R. L.</t>
  </si>
  <si>
    <t>B1500000800</t>
  </si>
  <si>
    <t>B1500000369</t>
  </si>
  <si>
    <t>B1500000162</t>
  </si>
  <si>
    <t>B1500000169</t>
  </si>
  <si>
    <t>MJP PROMOTION GROUP, S. R. L.</t>
  </si>
  <si>
    <t>B1500000279</t>
  </si>
  <si>
    <t>B1500000996</t>
  </si>
  <si>
    <t>MOBILIARIO Y EQUIPO DE OFICINA</t>
  </si>
  <si>
    <t>B1500000121</t>
  </si>
  <si>
    <t>PREMIUN TECH, S. R. L.</t>
  </si>
  <si>
    <t>B1500000100</t>
  </si>
  <si>
    <t>B1500000228</t>
  </si>
  <si>
    <t>B1500000229</t>
  </si>
  <si>
    <t>B1500000230</t>
  </si>
  <si>
    <t>B1500000372</t>
  </si>
  <si>
    <t>B1500000288</t>
  </si>
  <si>
    <t>B1500000289</t>
  </si>
  <si>
    <t>B1500000290</t>
  </si>
  <si>
    <t>B1500000291</t>
  </si>
  <si>
    <t>B1500000292</t>
  </si>
  <si>
    <t>B1500000386</t>
  </si>
  <si>
    <t>UNIFORME PARA PERSONAL</t>
  </si>
  <si>
    <t>B1500000113</t>
  </si>
  <si>
    <t>FLETE Y ACARREO</t>
  </si>
  <si>
    <t>B1500000198</t>
  </si>
  <si>
    <t>B1500000199</t>
  </si>
  <si>
    <t>UNIFORMES</t>
  </si>
  <si>
    <t>TSS-2022-05</t>
  </si>
  <si>
    <t>B1500000042</t>
  </si>
  <si>
    <t>EQUIPOS Y MUEBLES</t>
  </si>
  <si>
    <t>B1500000105</t>
  </si>
  <si>
    <t>B1500147561</t>
  </si>
  <si>
    <t>B1500000186</t>
  </si>
  <si>
    <t>B1500000114</t>
  </si>
  <si>
    <t>B1500000115</t>
  </si>
  <si>
    <t>Con fecha de 31/05/22</t>
  </si>
  <si>
    <t>Efectivo Protec.  Fondos</t>
  </si>
  <si>
    <t>Desde: 01/05/22 Al : 31/05/22</t>
  </si>
  <si>
    <t>31/05/22</t>
  </si>
  <si>
    <t>Sadia Ymirce Sa-10625876</t>
  </si>
  <si>
    <t>Carlos Manuel  -10625877</t>
  </si>
  <si>
    <t>Generosa Seijas-10625878</t>
  </si>
  <si>
    <t>Brigida Mercede-10625879</t>
  </si>
  <si>
    <t>Maria Abad Mate-10625880</t>
  </si>
  <si>
    <t>Rolando de Jesu-10625881</t>
  </si>
  <si>
    <t>Vilma Katiuska -10625882</t>
  </si>
  <si>
    <t>Ramon Fernando -10625883</t>
  </si>
  <si>
    <t>Elsiee Johana H-10625884</t>
  </si>
  <si>
    <t>solinda Lopez L-10625885</t>
  </si>
  <si>
    <t>Gisela Altagrac-10625886</t>
  </si>
  <si>
    <t>Maricial Suriel-10625887</t>
  </si>
  <si>
    <t>Divina Mercedes-10625888</t>
  </si>
  <si>
    <t>Teresita Martin-10625889</t>
  </si>
  <si>
    <t>Mercedes M Orti-10625890</t>
  </si>
  <si>
    <t>Ramon Campusano-10625891</t>
  </si>
  <si>
    <t>Deyanira Isabel-10625892</t>
  </si>
  <si>
    <t>Magalis Altgrac-10625893</t>
  </si>
  <si>
    <t>Cristobalina Re-10625894</t>
  </si>
  <si>
    <t>Julia de Jesus -10625895</t>
  </si>
  <si>
    <t>Franklin Miguel-10625896</t>
  </si>
  <si>
    <t>Jesus Santana  -10625897</t>
  </si>
  <si>
    <t>Eulolgio Ramiro-10625898</t>
  </si>
  <si>
    <t>Francisco Duran-10625899</t>
  </si>
  <si>
    <t>Santo Eleodoro -10625900</t>
  </si>
  <si>
    <t>Juan Vasquez   -10625901</t>
  </si>
  <si>
    <t>Teofilo Roberto-10625902</t>
  </si>
  <si>
    <t>Delfon Arias   -10625903</t>
  </si>
  <si>
    <t>Maria Joselin M-10625904</t>
  </si>
  <si>
    <t>Bartolo Gonzale-10625905</t>
  </si>
  <si>
    <t>Carlixta Tejeda-10625906</t>
  </si>
  <si>
    <t>Ana Ingris Tava-10625907</t>
  </si>
  <si>
    <t>Bernarda Lourde-10625908</t>
  </si>
  <si>
    <t>Fernelis Del Va-10625909</t>
  </si>
  <si>
    <t>Lionel Anibal T-10625910</t>
  </si>
  <si>
    <t>Severo Salvador-10625919</t>
  </si>
  <si>
    <t>Manuel de Jesus-10625920</t>
  </si>
  <si>
    <t>Eusencion del C-10625921</t>
  </si>
  <si>
    <t>Miguel Montero -10625922</t>
  </si>
  <si>
    <t>Eddy Garcia Alc-10625923</t>
  </si>
  <si>
    <t>Ladino Matos   -10625924</t>
  </si>
  <si>
    <t>Ramon Emilio Ma-10625925</t>
  </si>
  <si>
    <t>Nestor Francisc-10625926</t>
  </si>
  <si>
    <t>Gladys Altagrac-10625927</t>
  </si>
  <si>
    <t>Ramona Bautista-10625928</t>
  </si>
  <si>
    <t>Tomas Enrique V-10625929</t>
  </si>
  <si>
    <t>Francisco Polan-10625930</t>
  </si>
  <si>
    <t>Ramon Santana C-10625931</t>
  </si>
  <si>
    <t>Juliana Ramirez-10625932</t>
  </si>
  <si>
    <t>Pedro Perez Fel-10625933</t>
  </si>
  <si>
    <t>Miguel angel Lu-10625934</t>
  </si>
  <si>
    <t>Mayelina Tejada-10625935</t>
  </si>
  <si>
    <t>Amarilis Eusebi-10625936</t>
  </si>
  <si>
    <t>Dulce Maria Fel-10625937</t>
  </si>
  <si>
    <t>Adelina Alt. de-10625938</t>
  </si>
  <si>
    <t>Pedro Eugenio S-10625939</t>
  </si>
  <si>
    <t>Renato Antonio -10625940</t>
  </si>
  <si>
    <t>Elizabeth Loren-10625941</t>
  </si>
  <si>
    <t>Guillermo Monte-10625942</t>
  </si>
  <si>
    <t>Luis Alfredo An-10625943</t>
  </si>
  <si>
    <t>Jose Miguel Bel-10625944</t>
  </si>
  <si>
    <t>Deysi Maria Cue-10625945</t>
  </si>
  <si>
    <t>Cornelio Bienve-10625946</t>
  </si>
  <si>
    <t>Ileana Silveria-10625947</t>
  </si>
  <si>
    <t>Hermilio Parion-10625948</t>
  </si>
  <si>
    <t>Angelica Josefi-10625949</t>
  </si>
  <si>
    <t>Catalino Mecdra-10625950</t>
  </si>
  <si>
    <t>Manolin Alcides-10625951</t>
  </si>
  <si>
    <t>Arcangel Encarn-10625952</t>
  </si>
  <si>
    <t>Maria A. Reyes -10625953</t>
  </si>
  <si>
    <t>Manuel del  Jes-10625954</t>
  </si>
  <si>
    <t>Patricio Antoni-10625955</t>
  </si>
  <si>
    <t>Roberto Bastard-10625956</t>
  </si>
  <si>
    <t>Apolinar Antoni-10625957</t>
  </si>
  <si>
    <t>Maria Esthela D-10625958</t>
  </si>
  <si>
    <t>Andreas Tejeda -10625959</t>
  </si>
  <si>
    <t>Freddy Zorrilla-10625960</t>
  </si>
  <si>
    <t>Maria de los An-10625961</t>
  </si>
  <si>
    <t>Juana Dilia Vil-10625962</t>
  </si>
  <si>
    <t>Omar Morillo Pe-10625963</t>
  </si>
  <si>
    <t>Carlos Tomas Re-10625964</t>
  </si>
  <si>
    <t>Mercedes Leonar-10625965</t>
  </si>
  <si>
    <t>Julio Alfredo D-10625966</t>
  </si>
  <si>
    <t>Transferencia d-T0953522</t>
  </si>
  <si>
    <t>Transferencia d-T0953622</t>
  </si>
  <si>
    <t>Transferencia d-T0953722</t>
  </si>
  <si>
    <t>NEF310522</t>
  </si>
  <si>
    <t>Empleado Fijo Mayo2022</t>
  </si>
  <si>
    <t>NEJros3105</t>
  </si>
  <si>
    <t>Jornalero Mayo2022</t>
  </si>
  <si>
    <t>NLM310522</t>
  </si>
  <si>
    <t>Licencia Medica May22</t>
  </si>
  <si>
    <t>NES310522</t>
  </si>
  <si>
    <t>Seguridad Militar Mayo22</t>
  </si>
  <si>
    <t>Tesorería de -TSS05-2022</t>
  </si>
  <si>
    <t>Diferencia</t>
  </si>
  <si>
    <t>Diferencia TSS y Nomina</t>
  </si>
  <si>
    <t>CAJUFA SRL   -B150000050</t>
  </si>
  <si>
    <t>Amaram Enterp-B150000347</t>
  </si>
  <si>
    <t>VICTAMAK COME-B150000029</t>
  </si>
  <si>
    <t>VICTAMAK COME-B150000028</t>
  </si>
  <si>
    <t>Captiva Print-B150000008</t>
  </si>
  <si>
    <t>KARAMELLO SRL-B150000182</t>
  </si>
  <si>
    <t>ARAMELBA GROU-B150000123</t>
  </si>
  <si>
    <t>Editora el Nu-B150003741</t>
  </si>
  <si>
    <t>Editora el Nu-B150003828</t>
  </si>
  <si>
    <t>JERAM INVESTM-B150000021</t>
  </si>
  <si>
    <t>Altagracia Ca-B150000312</t>
  </si>
  <si>
    <t>Sigma Petrole-B150038317</t>
  </si>
  <si>
    <t>GRUPO RASEC S-B150000205</t>
  </si>
  <si>
    <t>AIDAL COMUNIC-B150000069</t>
  </si>
  <si>
    <t>KPLL ENTERTAI-B150000020</t>
  </si>
  <si>
    <t>JUAN CADENA P-B150000148</t>
  </si>
  <si>
    <t>TECNOLOGIAS A-B150000475</t>
  </si>
  <si>
    <t>GRUPO MARKETI-B150000127</t>
  </si>
  <si>
    <t>EDEESTE/Distr-B150197649</t>
  </si>
  <si>
    <t>EDEESTE/Distr-B150198514</t>
  </si>
  <si>
    <t>EDEESTE/Distr-B150200324</t>
  </si>
  <si>
    <t>EDEESTE/Distr-B150198354</t>
  </si>
  <si>
    <t>GLOBAL SOCIAL-B150000261</t>
  </si>
  <si>
    <t>GLOBAL SOCIAL-B150000258</t>
  </si>
  <si>
    <t>Humano Seguro-B150023265</t>
  </si>
  <si>
    <t>GTG INDUSTRIA-B150002332</t>
  </si>
  <si>
    <t>Inversiones Y-B150000391</t>
  </si>
  <si>
    <t>Banderas Glob-B150001104</t>
  </si>
  <si>
    <t>INVERSIONES S-B150000130</t>
  </si>
  <si>
    <t>EDENORTE/Dist-B150244751</t>
  </si>
  <si>
    <t>EDENORTE/Dist-B150245921</t>
  </si>
  <si>
    <t>EDENORTE/Dist-B150247384</t>
  </si>
  <si>
    <t>PANIFICADORA -B150000127</t>
  </si>
  <si>
    <t>CLARO/Cía. Do-B150167657</t>
  </si>
  <si>
    <t>CLARO/Cía. Do-B150167658</t>
  </si>
  <si>
    <t>CLARO/Cía. Do-B150167656</t>
  </si>
  <si>
    <t>GRUPO SILPER -B150000104</t>
  </si>
  <si>
    <t>GRUPO SILPER -B150000106</t>
  </si>
  <si>
    <t>GRUPO SILPER -B150000107</t>
  </si>
  <si>
    <t>GRUPO SILPER -B150000105</t>
  </si>
  <si>
    <t>GRUPO SILPER -B150000108</t>
  </si>
  <si>
    <t>EDENORTE/Dist-B150283572</t>
  </si>
  <si>
    <t>EDENORTE/Dist-B150283673</t>
  </si>
  <si>
    <t>EDENORTE/Dist-B150283680</t>
  </si>
  <si>
    <t>KARAMELLO SRL-B150000185</t>
  </si>
  <si>
    <t>AIDAL COMUNIC-B150000072</t>
  </si>
  <si>
    <t>Captiva Print-B150000007</t>
  </si>
  <si>
    <t>EDESUR /Distr-B150288785</t>
  </si>
  <si>
    <t>EDESUR /Distr-B150289337</t>
  </si>
  <si>
    <t>EDESUR /Distr-B150289429</t>
  </si>
  <si>
    <t>EDESUR /Distr-B150290189</t>
  </si>
  <si>
    <t>EDESUR /Distr-B150291357</t>
  </si>
  <si>
    <t>EDESUR /Distr-B150291430</t>
  </si>
  <si>
    <t>EDESUR /Distr-B150292064</t>
  </si>
  <si>
    <t>Inversiones R-B150000134</t>
  </si>
  <si>
    <t>FEROX SOLUTIO-B150000302</t>
  </si>
  <si>
    <t>Amaram Enterp-B150000338</t>
  </si>
  <si>
    <t>PANIFICADORA -B150000131</t>
  </si>
  <si>
    <t>TRIM INVESTME-B150000106</t>
  </si>
  <si>
    <t>PRODUCCIONES -B150000006</t>
  </si>
  <si>
    <t>Con Asela, EIRL-T0949222</t>
  </si>
  <si>
    <t>Cano Academy Sr-10625863</t>
  </si>
  <si>
    <t>Nelide Group SR-10625973</t>
  </si>
  <si>
    <t>One Rapid Servi-10625978</t>
  </si>
  <si>
    <t>Comercializador-10626020</t>
  </si>
  <si>
    <t>Hipercentro Dis-10626013</t>
  </si>
  <si>
    <t>One Rapid Servi-10626015</t>
  </si>
  <si>
    <t>FS Compány Xpre-10626016</t>
  </si>
  <si>
    <t>SDM GROUP SRL  -10626014</t>
  </si>
  <si>
    <t>Rissega Group S-10626019</t>
  </si>
  <si>
    <t>Distribuidora I-10626017</t>
  </si>
  <si>
    <t>L y D Transport-10626021</t>
  </si>
  <si>
    <t>Con Asela, EIRL-T0957822</t>
  </si>
  <si>
    <t>LUIS MANUEL B-B150000069</t>
  </si>
  <si>
    <t>Haisel Evelio-B150000056</t>
  </si>
  <si>
    <t>HENRY DANIEL -B150000013</t>
  </si>
  <si>
    <t>WELLINGTON CA-B150000038</t>
  </si>
  <si>
    <t>WELLINGTON CA-B150000039</t>
  </si>
  <si>
    <t>WELLINGTON CA-B150000040</t>
  </si>
  <si>
    <t>Rayfi Alberto-B150000055</t>
  </si>
  <si>
    <t>Rayfi Alberto-B150000057</t>
  </si>
  <si>
    <t>VIRGILIO APOL-B150000101</t>
  </si>
  <si>
    <t>VIRGILIO APOL-B150000097</t>
  </si>
  <si>
    <t>EMILIO ARMAND-B150000020</t>
  </si>
  <si>
    <t>EMILIO ARMAND-B150000016</t>
  </si>
  <si>
    <t>MARIA ALTAGRA-B150000001</t>
  </si>
  <si>
    <t>Peguero Conce-B150000040</t>
  </si>
  <si>
    <t>Hector  Madera -T0949922</t>
  </si>
  <si>
    <t>Mirian a Ortiz -10626012</t>
  </si>
  <si>
    <t>Dahiana Mercede-10626011</t>
  </si>
  <si>
    <t>Dahiana Mercede-10626018</t>
  </si>
  <si>
    <t>Hector  Madera -T0957722</t>
  </si>
  <si>
    <t>BANCO DE RESERV-10625987</t>
  </si>
  <si>
    <t>BANCO DE RESERV-10625988</t>
  </si>
  <si>
    <t>Suriel Regalado Carlos J</t>
  </si>
  <si>
    <t>Pinales Jimenez Santo Mo</t>
  </si>
  <si>
    <t>Feliz Perez Victor Emili</t>
  </si>
  <si>
    <t>Fernandez Reyes Victor M</t>
  </si>
  <si>
    <t>Zabala Minier Vilma Ivel</t>
  </si>
  <si>
    <t>Asociacion Naci-T0945722</t>
  </si>
  <si>
    <t>Asoc. Nacional -T0956422</t>
  </si>
  <si>
    <t>COOPERATIVA NAC-T0956222</t>
  </si>
  <si>
    <t>Jiminian Nuñez Luis Ant.</t>
  </si>
  <si>
    <t>Mosqua Rufino</t>
  </si>
  <si>
    <t>Reyoso Luzon Nieve</t>
  </si>
  <si>
    <t>Medina Rosario Marina</t>
  </si>
  <si>
    <t>20/05/22</t>
  </si>
  <si>
    <t>Abraham Pina Aneuri Mamo</t>
  </si>
  <si>
    <t>Francisco Ant. Herdez Te</t>
  </si>
  <si>
    <t>Rosario Diaz Priamo</t>
  </si>
  <si>
    <t>Vasquez Tobal Jose Ysai</t>
  </si>
  <si>
    <t>Camilo Vargas Maximo Ant</t>
  </si>
  <si>
    <t>Feliz Mamon Aneuris Vale</t>
  </si>
  <si>
    <t>Mario Ant. Hern-10625819</t>
  </si>
  <si>
    <t>Edwin Ilich Man-10625815</t>
  </si>
  <si>
    <t>Matilde del car-10625814</t>
  </si>
  <si>
    <t>Nulbia Socorro -10625811</t>
  </si>
  <si>
    <t>Bolivar Santiag-10625809</t>
  </si>
  <si>
    <t>Jose Rafael Peñ-10625807</t>
  </si>
  <si>
    <t>Rafael Emilio R-10625806</t>
  </si>
  <si>
    <t>Juana Carolina -10625805</t>
  </si>
  <si>
    <t>Silvestre Turbi-10625818</t>
  </si>
  <si>
    <t>Victor Manuel A-10625816</t>
  </si>
  <si>
    <t>Francisco Jeova-10625813</t>
  </si>
  <si>
    <t>Hector Manuel G-10625820</t>
  </si>
  <si>
    <t>Primitivo Crisp-10625821</t>
  </si>
  <si>
    <t>Cesar Augusto V-10625817</t>
  </si>
  <si>
    <t>Maria Melissa V-10625810</t>
  </si>
  <si>
    <t>Orlando Zorrill-10625849</t>
  </si>
  <si>
    <t>Balbina Joscely-10625812</t>
  </si>
  <si>
    <t>Vianna Sorys Me-10625852</t>
  </si>
  <si>
    <t>Nurys Bido de l-10625851</t>
  </si>
  <si>
    <t>Rojers Antonio -10625808</t>
  </si>
  <si>
    <t>Junior Esteban -10625864</t>
  </si>
  <si>
    <t>Hilda Casilda A-10625866</t>
  </si>
  <si>
    <t>Grismelys Arias-10625865</t>
  </si>
  <si>
    <t>Juan Bautista E-10625873</t>
  </si>
  <si>
    <t>Estephani Zabal-10625874</t>
  </si>
  <si>
    <t>Domingo Rafael -10625968</t>
  </si>
  <si>
    <t>Ramona de la Ro-10625980</t>
  </si>
  <si>
    <t>Julio Herrera E-10625983</t>
  </si>
  <si>
    <t>Freddy Luis Seg-10625984</t>
  </si>
  <si>
    <t>RAndy Starlin P-10625982</t>
  </si>
  <si>
    <t>Nicole Maria Al-10625991</t>
  </si>
  <si>
    <t>Fermina Rodrigu-10625995</t>
  </si>
  <si>
    <t>Hilda Natividad-10625997</t>
  </si>
  <si>
    <t>Vilma Ivelisse -10626006</t>
  </si>
  <si>
    <t>Harrison Felix -10625998</t>
  </si>
  <si>
    <t>Moises Arias Be-10626022</t>
  </si>
  <si>
    <t>Alexander Varga-10626009</t>
  </si>
  <si>
    <t>Quezada Alejandro</t>
  </si>
  <si>
    <t>Mata Castillo Andreina</t>
  </si>
  <si>
    <t>Almonte Antonio</t>
  </si>
  <si>
    <t>Oller Jimenez Benito</t>
  </si>
  <si>
    <t>Matos Diaz Bernardina</t>
  </si>
  <si>
    <t>Alcala Gonzalez Carmen M</t>
  </si>
  <si>
    <t>Joharrert Mateo</t>
  </si>
  <si>
    <t>Rosa Cristobal</t>
  </si>
  <si>
    <t>Saldivar Concepcion Ctia</t>
  </si>
  <si>
    <t>Feliz Piña Daniel</t>
  </si>
  <si>
    <t>Rodriguez Jimenez Delfin</t>
  </si>
  <si>
    <t>Sanchez Torres Diana Car</t>
  </si>
  <si>
    <t>Pimentel Fabian Dilcia M</t>
  </si>
  <si>
    <t>Sanchez Rivera Disnayvi</t>
  </si>
  <si>
    <t>Fondeur Batista Emile</t>
  </si>
  <si>
    <t>Salcedo almonteo Eudes</t>
  </si>
  <si>
    <t>Cabrera Gomez Fabio Migu</t>
  </si>
  <si>
    <t>Morillo Francisco</t>
  </si>
  <si>
    <t>Segura Freddy Luis</t>
  </si>
  <si>
    <t>Alcantara de Perez Hilda</t>
  </si>
  <si>
    <t>Hernadez Mejia Jesus Mri</t>
  </si>
  <si>
    <t>Estevez Beato Jonathan</t>
  </si>
  <si>
    <t>Solis d/l Santos Jose Pd</t>
  </si>
  <si>
    <t>Paula Juan Cristian</t>
  </si>
  <si>
    <t>Valdez Lorenzo</t>
  </si>
  <si>
    <t>Alvarez Paniagua Luciolo</t>
  </si>
  <si>
    <t>Matos Santana Magdalena</t>
  </si>
  <si>
    <t>Torres Martinez Manuel A</t>
  </si>
  <si>
    <t>Guerrero German Mria Car</t>
  </si>
  <si>
    <t>Espinal Lopez Marlen Ldi</t>
  </si>
  <si>
    <t>Corcino Galvan Maximo</t>
  </si>
  <si>
    <t>Arias Beltre Moises</t>
  </si>
  <si>
    <t>Suarez Alcala Nancy Onei</t>
  </si>
  <si>
    <t>Basilisis Ureña Pamela J</t>
  </si>
  <si>
    <t>Clime Rivas Pedro Ant.</t>
  </si>
  <si>
    <t>d/l Cruz Camilo Quintino</t>
  </si>
  <si>
    <t>Peguero Sebastian</t>
  </si>
  <si>
    <t>Piña Campora Victor Ramo</t>
  </si>
  <si>
    <t>Vargas Morel Willi Ant.</t>
  </si>
  <si>
    <t>Sanchez Encarnacion Will</t>
  </si>
  <si>
    <t>Marte del Leon Wilquin</t>
  </si>
  <si>
    <t>Fulgencio Santana Yonath</t>
  </si>
  <si>
    <t>Flor Mateo Enca-T0958222</t>
  </si>
  <si>
    <t>Isabel Ortega A-T0958222</t>
  </si>
  <si>
    <t>Asociacion de S-T0945622</t>
  </si>
  <si>
    <t>Asociacion de S-T0956322</t>
  </si>
  <si>
    <t>RET-05-2022</t>
  </si>
  <si>
    <t>RETENCIONES MAYO 2022</t>
  </si>
  <si>
    <t>RETENC. MAYO 2022</t>
  </si>
  <si>
    <t xml:space="preserve"> AL 31 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</si>
</sst>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2" formatCode="#,##0.000000000_);\(#,##0.000000000\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b/>
      <sz val="16"/>
      <color rgb="FF000000"/>
      <name val="Tahoma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sz val="16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92">
    <xf numFmtId="0" fontId="0" fillId="0" borderId="0" xfId="0"/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6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2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2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5" fillId="3" borderId="1" xfId="0" applyNumberFormat="1" applyFont="1" applyFill="1" applyBorder="1" applyAlignment="1">
      <alignment horizontal="center" vertical="center" wrapText="1"/>
    </xf>
    <xf numFmtId="40" fontId="12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0" fontId="14" fillId="0" borderId="2" xfId="0" applyNumberFormat="1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0" fontId="12" fillId="0" borderId="1" xfId="0" applyNumberFormat="1" applyFont="1" applyFill="1" applyBorder="1"/>
    <xf numFmtId="0" fontId="0" fillId="0" borderId="0" xfId="0"/>
    <xf numFmtId="40" fontId="17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5" fillId="3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10" fillId="0" borderId="1" xfId="114" applyNumberForma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0" fontId="12" fillId="0" borderId="1" xfId="0" applyNumberFormat="1" applyFont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4" borderId="0" xfId="0" applyNumberFormat="1" applyFill="1"/>
    <xf numFmtId="172" fontId="18" fillId="0" borderId="13" xfId="0" applyNumberFormat="1" applyFont="1" applyFill="1" applyBorder="1" applyAlignment="1">
      <alignment horizontal="center" wrapText="1"/>
    </xf>
    <xf numFmtId="40" fontId="5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0" fontId="0" fillId="5" borderId="0" xfId="0" applyNumberFormat="1" applyFill="1"/>
    <xf numFmtId="40" fontId="0" fillId="6" borderId="0" xfId="0" applyNumberFormat="1" applyFill="1"/>
    <xf numFmtId="0" fontId="17" fillId="0" borderId="0" xfId="0" applyFont="1"/>
    <xf numFmtId="39" fontId="0" fillId="0" borderId="0" xfId="0" applyNumberFormat="1"/>
    <xf numFmtId="40" fontId="19" fillId="0" borderId="0" xfId="0" applyNumberFormat="1" applyFont="1" applyAlignment="1">
      <alignment horizontal="left"/>
    </xf>
    <xf numFmtId="40" fontId="20" fillId="0" borderId="0" xfId="0" applyNumberFormat="1" applyFont="1" applyBorder="1" applyAlignment="1">
      <alignment horizontal="right"/>
    </xf>
    <xf numFmtId="40" fontId="20" fillId="0" borderId="0" xfId="0" applyNumberFormat="1" applyFont="1" applyBorder="1"/>
    <xf numFmtId="40" fontId="20" fillId="5" borderId="0" xfId="0" applyNumberFormat="1" applyFont="1" applyFill="1" applyBorder="1" applyAlignment="1">
      <alignment horizontal="right"/>
    </xf>
    <xf numFmtId="40" fontId="0" fillId="0" borderId="0" xfId="0" applyNumberFormat="1" applyFill="1"/>
    <xf numFmtId="4" fontId="0" fillId="0" borderId="0" xfId="0" applyNumberFormat="1" applyFill="1"/>
    <xf numFmtId="40" fontId="20" fillId="6" borderId="6" xfId="0" applyNumberFormat="1" applyFont="1" applyFill="1" applyBorder="1" applyAlignment="1">
      <alignment horizontal="right"/>
    </xf>
    <xf numFmtId="0" fontId="11" fillId="0" borderId="0" xfId="0" applyFont="1"/>
    <xf numFmtId="0" fontId="2" fillId="0" borderId="7" xfId="0" applyFont="1" applyFill="1" applyBorder="1" applyAlignment="1">
      <alignment horizontal="left" wrapText="1"/>
    </xf>
    <xf numFmtId="40" fontId="13" fillId="0" borderId="0" xfId="0" applyNumberFormat="1" applyFont="1"/>
    <xf numFmtId="40" fontId="20" fillId="0" borderId="0" xfId="0" applyNumberFormat="1" applyFont="1" applyFill="1" applyBorder="1" applyAlignment="1">
      <alignment horizontal="right"/>
    </xf>
    <xf numFmtId="40" fontId="20" fillId="6" borderId="0" xfId="0" applyNumberFormat="1" applyFont="1" applyFill="1" applyBorder="1" applyAlignment="1">
      <alignment horizontal="right"/>
    </xf>
    <xf numFmtId="0" fontId="0" fillId="0" borderId="0" xfId="0"/>
    <xf numFmtId="40" fontId="0" fillId="0" borderId="0" xfId="0" applyNumberFormat="1"/>
    <xf numFmtId="40" fontId="17" fillId="0" borderId="0" xfId="0" applyNumberFormat="1" applyFont="1"/>
    <xf numFmtId="0" fontId="6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17" fillId="0" borderId="0" xfId="0" applyNumberFormat="1" applyFont="1" applyAlignment="1">
      <alignment horizontal="right"/>
    </xf>
    <xf numFmtId="40" fontId="11" fillId="0" borderId="0" xfId="0" applyNumberFormat="1" applyFont="1"/>
    <xf numFmtId="40" fontId="0" fillId="0" borderId="0" xfId="0" applyNumberFormat="1"/>
    <xf numFmtId="40" fontId="20" fillId="0" borderId="0" xfId="0" applyNumberFormat="1" applyFont="1" applyAlignment="1">
      <alignment horizontal="left"/>
    </xf>
    <xf numFmtId="40" fontId="0" fillId="0" borderId="1" xfId="0" applyNumberFormat="1" applyBorder="1"/>
    <xf numFmtId="40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/>
    </xf>
    <xf numFmtId="40" fontId="5" fillId="0" borderId="0" xfId="0" applyNumberFormat="1" applyFont="1" applyAlignment="1">
      <alignment horizontal="center"/>
    </xf>
    <xf numFmtId="192" fontId="0" fillId="0" borderId="0" xfId="0" applyNumberFormat="1" applyAlignment="1">
      <alignment horizontal="center"/>
    </xf>
    <xf numFmtId="172" fontId="12" fillId="0" borderId="0" xfId="0" applyNumberFormat="1" applyFont="1" applyAlignment="1">
      <alignment horizontal="center" vertical="center" wrapText="1"/>
    </xf>
    <xf numFmtId="172" fontId="15" fillId="3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2" fillId="0" borderId="1" xfId="0" applyNumberFormat="1" applyFont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10" fillId="0" borderId="1" xfId="3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right"/>
    </xf>
    <xf numFmtId="40" fontId="11" fillId="0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0" fontId="0" fillId="0" borderId="0" xfId="0"/>
    <xf numFmtId="172" fontId="3" fillId="0" borderId="7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173" fontId="2" fillId="0" borderId="7" xfId="0" applyNumberFormat="1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/>
    </xf>
    <xf numFmtId="40" fontId="2" fillId="0" borderId="7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0" fontId="10" fillId="0" borderId="1" xfId="31" applyBorder="1"/>
    <xf numFmtId="0" fontId="0" fillId="0" borderId="0" xfId="0"/>
    <xf numFmtId="0" fontId="0" fillId="0" borderId="0" xfId="0"/>
    <xf numFmtId="0" fontId="0" fillId="0" borderId="0" xfId="0"/>
    <xf numFmtId="40" fontId="11" fillId="0" borderId="0" xfId="0" applyNumberFormat="1" applyFont="1"/>
    <xf numFmtId="4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/>
    <xf numFmtId="40" fontId="11" fillId="0" borderId="0" xfId="0" applyNumberFormat="1" applyFont="1" applyFill="1"/>
    <xf numFmtId="40" fontId="5" fillId="0" borderId="0" xfId="0" applyNumberFormat="1" applyFont="1" applyFill="1"/>
    <xf numFmtId="0" fontId="0" fillId="0" borderId="0" xfId="0" applyFill="1" applyAlignment="1">
      <alignment horizontal="right"/>
    </xf>
    <xf numFmtId="40" fontId="0" fillId="0" borderId="0" xfId="0" applyNumberFormat="1" applyFill="1" applyAlignment="1">
      <alignment horizontal="right"/>
    </xf>
    <xf numFmtId="0" fontId="0" fillId="0" borderId="0" xfId="0" applyFont="1" applyFill="1" applyBorder="1"/>
    <xf numFmtId="40" fontId="0" fillId="0" borderId="0" xfId="0" applyNumberFormat="1" applyFont="1" applyFill="1" applyBorder="1"/>
    <xf numFmtId="0" fontId="10" fillId="0" borderId="0" xfId="30"/>
    <xf numFmtId="4" fontId="17" fillId="0" borderId="1" xfId="0" applyNumberFormat="1" applyFont="1" applyBorder="1" applyAlignment="1">
      <alignment horizontal="right"/>
    </xf>
    <xf numFmtId="0" fontId="0" fillId="0" borderId="0" xfId="0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1" xfId="0" applyNumberFormat="1" applyBorder="1" applyAlignment="1">
      <alignment horizontal="center"/>
    </xf>
    <xf numFmtId="40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0" fillId="0" borderId="0" xfId="30" applyFill="1"/>
    <xf numFmtId="173" fontId="1" fillId="0" borderId="8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6" xfId="0" applyNumberFormat="1" applyBorder="1"/>
    <xf numFmtId="0" fontId="0" fillId="0" borderId="0" xfId="0"/>
    <xf numFmtId="0" fontId="0" fillId="0" borderId="0" xfId="0"/>
    <xf numFmtId="40" fontId="0" fillId="0" borderId="0" xfId="0" applyNumberFormat="1"/>
    <xf numFmtId="0" fontId="11" fillId="0" borderId="9" xfId="30" applyFont="1" applyBorder="1" applyAlignment="1">
      <alignment horizontal="center"/>
    </xf>
    <xf numFmtId="0" fontId="11" fillId="0" borderId="10" xfId="30" applyFont="1" applyBorder="1" applyAlignment="1">
      <alignment horizontal="center"/>
    </xf>
    <xf numFmtId="40" fontId="11" fillId="0" borderId="10" xfId="0" applyNumberFormat="1" applyFont="1" applyBorder="1" applyAlignment="1">
      <alignment horizontal="center"/>
    </xf>
    <xf numFmtId="0" fontId="0" fillId="0" borderId="10" xfId="0" applyBorder="1"/>
    <xf numFmtId="0" fontId="11" fillId="0" borderId="1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19" fillId="0" borderId="0" xfId="0" applyFont="1" applyAlignment="1">
      <alignment horizontal="center"/>
    </xf>
    <xf numFmtId="0" fontId="17" fillId="0" borderId="14" xfId="0" applyFont="1" applyBorder="1"/>
    <xf numFmtId="0" fontId="17" fillId="0" borderId="0" xfId="0" applyFont="1" applyAlignment="1">
      <alignment horizontal="left"/>
    </xf>
    <xf numFmtId="40" fontId="19" fillId="0" borderId="0" xfId="0" applyNumberFormat="1" applyFont="1" applyAlignment="1">
      <alignment horizontal="center"/>
    </xf>
    <xf numFmtId="40" fontId="17" fillId="0" borderId="14" xfId="0" applyNumberFormat="1" applyFont="1" applyBorder="1"/>
    <xf numFmtId="40" fontId="17" fillId="0" borderId="0" xfId="0" applyNumberFormat="1" applyFont="1" applyAlignment="1">
      <alignment horizontal="right"/>
    </xf>
    <xf numFmtId="40" fontId="17" fillId="0" borderId="0" xfId="0" applyNumberFormat="1" applyFont="1"/>
    <xf numFmtId="0" fontId="19" fillId="0" borderId="0" xfId="0" applyFont="1" applyAlignment="1">
      <alignment horizontal="left"/>
    </xf>
    <xf numFmtId="40" fontId="19" fillId="0" borderId="0" xfId="0" applyNumberFormat="1" applyFont="1"/>
    <xf numFmtId="40" fontId="19" fillId="0" borderId="0" xfId="0" applyNumberFormat="1" applyFont="1" applyAlignment="1">
      <alignment horizontal="right"/>
    </xf>
    <xf numFmtId="40" fontId="17" fillId="0" borderId="0" xfId="34" applyNumberFormat="1" applyFont="1" applyAlignment="1">
      <alignment horizontal="right"/>
    </xf>
    <xf numFmtId="0" fontId="19" fillId="0" borderId="0" xfId="0" applyFont="1"/>
    <xf numFmtId="0" fontId="14" fillId="0" borderId="0" xfId="0" applyFont="1"/>
    <xf numFmtId="0" fontId="10" fillId="0" borderId="1" xfId="30" applyFont="1" applyBorder="1"/>
    <xf numFmtId="0" fontId="19" fillId="0" borderId="0" xfId="0" applyFont="1" applyAlignment="1">
      <alignment horizontal="center"/>
    </xf>
    <xf numFmtId="0" fontId="17" fillId="0" borderId="14" xfId="0" applyFont="1" applyBorder="1"/>
    <xf numFmtId="0" fontId="17" fillId="0" borderId="0" xfId="0" applyFont="1" applyAlignment="1">
      <alignment horizontal="left"/>
    </xf>
    <xf numFmtId="40" fontId="0" fillId="0" borderId="0" xfId="0" applyNumberFormat="1"/>
    <xf numFmtId="40" fontId="17" fillId="0" borderId="0" xfId="0" applyNumberFormat="1" applyFont="1"/>
    <xf numFmtId="40" fontId="19" fillId="0" borderId="0" xfId="0" applyNumberFormat="1" applyFont="1" applyAlignment="1">
      <alignment horizontal="center"/>
    </xf>
    <xf numFmtId="40" fontId="17" fillId="0" borderId="14" xfId="0" applyNumberFormat="1" applyFont="1" applyBorder="1"/>
    <xf numFmtId="40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40" fontId="19" fillId="0" borderId="0" xfId="0" applyNumberFormat="1" applyFont="1"/>
    <xf numFmtId="40" fontId="19" fillId="0" borderId="0" xfId="0" applyNumberFormat="1" applyFont="1" applyAlignment="1">
      <alignment horizontal="right"/>
    </xf>
    <xf numFmtId="40" fontId="17" fillId="0" borderId="0" xfId="34" applyNumberFormat="1" applyFont="1" applyAlignment="1">
      <alignment horizontal="right"/>
    </xf>
    <xf numFmtId="0" fontId="21" fillId="0" borderId="0" xfId="0" applyFont="1" applyFill="1" applyBorder="1"/>
    <xf numFmtId="0" fontId="0" fillId="0" borderId="0" xfId="0"/>
    <xf numFmtId="40" fontId="21" fillId="0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Alignment="1">
      <alignment horizontal="left"/>
    </xf>
    <xf numFmtId="40" fontId="17" fillId="0" borderId="6" xfId="0" applyNumberFormat="1" applyFont="1" applyBorder="1" applyAlignment="1">
      <alignment horizontal="right"/>
    </xf>
    <xf numFmtId="0" fontId="0" fillId="0" borderId="0" xfId="0"/>
    <xf numFmtId="0" fontId="21" fillId="0" borderId="0" xfId="0" applyFont="1"/>
    <xf numFmtId="0" fontId="20" fillId="0" borderId="14" xfId="0" applyFont="1" applyBorder="1"/>
    <xf numFmtId="40" fontId="21" fillId="0" borderId="0" xfId="0" applyNumberFormat="1" applyFont="1"/>
    <xf numFmtId="40" fontId="20" fillId="0" borderId="0" xfId="0" applyNumberFormat="1" applyFont="1" applyAlignment="1">
      <alignment horizontal="right"/>
    </xf>
    <xf numFmtId="40" fontId="20" fillId="0" borderId="14" xfId="0" applyNumberFormat="1" applyFont="1" applyBorder="1"/>
    <xf numFmtId="14" fontId="20" fillId="0" borderId="0" xfId="0" applyNumberFormat="1" applyFont="1" applyAlignment="1">
      <alignment horizontal="left"/>
    </xf>
    <xf numFmtId="40" fontId="21" fillId="6" borderId="0" xfId="0" applyNumberFormat="1" applyFont="1" applyFill="1"/>
    <xf numFmtId="40" fontId="20" fillId="5" borderId="0" xfId="0" applyNumberFormat="1" applyFont="1" applyFill="1" applyAlignment="1">
      <alignment horizontal="right"/>
    </xf>
    <xf numFmtId="40" fontId="17" fillId="0" borderId="0" xfId="0" applyNumberFormat="1" applyFont="1" applyAlignment="1">
      <alignment horizontal="right"/>
    </xf>
    <xf numFmtId="40" fontId="0" fillId="0" borderId="0" xfId="0" applyNumberFormat="1"/>
    <xf numFmtId="0" fontId="0" fillId="0" borderId="0" xfId="0"/>
    <xf numFmtId="40" fontId="17" fillId="0" borderId="0" xfId="0" applyNumberFormat="1" applyFont="1" applyAlignment="1">
      <alignment horizontal="right"/>
    </xf>
    <xf numFmtId="40" fontId="0" fillId="0" borderId="0" xfId="0" applyNumberFormat="1"/>
    <xf numFmtId="0" fontId="10" fillId="0" borderId="0" xfId="30" applyFont="1" applyFill="1"/>
    <xf numFmtId="40" fontId="0" fillId="0" borderId="6" xfId="0" applyNumberFormat="1" applyFill="1" applyBorder="1"/>
    <xf numFmtId="40" fontId="0" fillId="7" borderId="0" xfId="0" applyNumberFormat="1" applyFill="1" applyBorder="1"/>
    <xf numFmtId="0" fontId="20" fillId="0" borderId="0" xfId="0" applyFont="1" applyAlignment="1">
      <alignment horizontal="center"/>
    </xf>
    <xf numFmtId="172" fontId="18" fillId="0" borderId="15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72" fontId="18" fillId="0" borderId="1" xfId="0" applyNumberFormat="1" applyFont="1" applyFill="1" applyBorder="1" applyAlignment="1">
      <alignment horizontal="center" wrapText="1"/>
    </xf>
    <xf numFmtId="172" fontId="2" fillId="0" borderId="7" xfId="0" applyNumberFormat="1" applyFont="1" applyFill="1" applyBorder="1" applyAlignment="1">
      <alignment horizontal="center" wrapText="1"/>
    </xf>
    <xf numFmtId="40" fontId="22" fillId="0" borderId="0" xfId="0" applyNumberFormat="1" applyFont="1" applyAlignment="1">
      <alignment horizontal="center"/>
    </xf>
    <xf numFmtId="0" fontId="0" fillId="0" borderId="0" xfId="0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14" xfId="0" applyFont="1" applyBorder="1"/>
    <xf numFmtId="40" fontId="23" fillId="0" borderId="14" xfId="0" applyNumberFormat="1" applyFont="1" applyBorder="1"/>
    <xf numFmtId="40" fontId="20" fillId="0" borderId="0" xfId="0" applyNumberFormat="1" applyFont="1" applyFill="1" applyAlignment="1">
      <alignment horizontal="right"/>
    </xf>
    <xf numFmtId="40" fontId="21" fillId="5" borderId="0" xfId="0" applyNumberFormat="1" applyFont="1" applyFill="1"/>
    <xf numFmtId="40" fontId="14" fillId="5" borderId="0" xfId="0" applyNumberFormat="1" applyFont="1" applyFill="1"/>
    <xf numFmtId="0" fontId="24" fillId="0" borderId="0" xfId="150" applyFont="1" applyFill="1" applyAlignment="1"/>
    <xf numFmtId="0" fontId="14" fillId="0" borderId="0" xfId="0" applyFont="1" applyAlignment="1">
      <alignment horizontal="center" vertical="center"/>
    </xf>
    <xf numFmtId="0" fontId="3" fillId="0" borderId="0" xfId="150" applyFont="1" applyFill="1" applyAlignment="1">
      <alignment horizontal="center"/>
    </xf>
    <xf numFmtId="0" fontId="24" fillId="0" borderId="0" xfId="150" applyFont="1" applyFill="1" applyAlignment="1">
      <alignment horizontal="center"/>
    </xf>
    <xf numFmtId="0" fontId="7" fillId="0" borderId="0" xfId="150" applyFont="1" applyFill="1" applyAlignment="1">
      <alignment horizontal="center"/>
    </xf>
    <xf numFmtId="0" fontId="8" fillId="0" borderId="0" xfId="150" applyFont="1" applyFill="1" applyBorder="1" applyAlignment="1">
      <alignment horizontal="center"/>
    </xf>
    <xf numFmtId="40" fontId="11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462" name="Picture 10">
          <a:extLst>
            <a:ext uri="{FF2B5EF4-FFF2-40B4-BE49-F238E27FC236}">
              <a16:creationId xmlns:a16="http://schemas.microsoft.com/office/drawing/2014/main" id="{85DCD9E6-68B1-4C8D-967D-E4CF683D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771525</xdr:colOff>
      <xdr:row>7</xdr:row>
      <xdr:rowOff>152400</xdr:rowOff>
    </xdr:to>
    <xdr:pic>
      <xdr:nvPicPr>
        <xdr:cNvPr id="37463" name="Imagen 1">
          <a:extLst>
            <a:ext uri="{FF2B5EF4-FFF2-40B4-BE49-F238E27FC236}">
              <a16:creationId xmlns:a16="http://schemas.microsoft.com/office/drawing/2014/main" id="{BA10CEA0-281E-4EA8-B082-AAFD8DE8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1921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420"/>
  <sheetViews>
    <sheetView tabSelected="1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7109375" style="137" customWidth="1"/>
    <col min="3" max="3" width="15.7109375" style="5" bestFit="1" customWidth="1"/>
    <col min="4" max="4" width="45.5703125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0.28515625" style="121" customWidth="1"/>
    <col min="10" max="10" width="20.5703125" style="121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37"/>
      <c r="C6" s="5"/>
      <c r="D6" s="5"/>
      <c r="E6" s="52"/>
      <c r="F6" s="56"/>
      <c r="G6" s="45"/>
      <c r="H6" s="1"/>
      <c r="I6" s="121"/>
      <c r="J6" s="121"/>
    </row>
    <row r="7" spans="2:11" s="94" customFormat="1">
      <c r="B7" s="137"/>
      <c r="C7" s="5"/>
      <c r="D7" s="5"/>
      <c r="E7" s="52"/>
      <c r="F7" s="56"/>
      <c r="G7" s="45"/>
      <c r="H7" s="1"/>
      <c r="I7" s="121"/>
      <c r="J7" s="121"/>
    </row>
    <row r="8" spans="2:11" s="94" customFormat="1">
      <c r="B8" s="137"/>
      <c r="C8" s="5"/>
      <c r="D8" s="5"/>
      <c r="E8" s="52"/>
      <c r="F8" s="56"/>
      <c r="G8" s="45"/>
      <c r="H8" s="1"/>
      <c r="I8" s="121"/>
      <c r="J8" s="121"/>
    </row>
    <row r="9" spans="2:11" ht="15.75">
      <c r="B9" s="274" t="s">
        <v>1756</v>
      </c>
      <c r="C9" s="274"/>
      <c r="D9" s="274"/>
      <c r="E9" s="274"/>
      <c r="F9" s="274"/>
      <c r="G9" s="274"/>
      <c r="H9" s="274"/>
      <c r="I9" s="274"/>
      <c r="J9" s="274"/>
      <c r="K9" s="274"/>
    </row>
    <row r="10" spans="2:11" ht="15.75">
      <c r="B10" s="274" t="s">
        <v>2268</v>
      </c>
      <c r="C10" s="274"/>
      <c r="D10" s="274"/>
      <c r="E10" s="274"/>
      <c r="F10" s="274"/>
      <c r="G10" s="274"/>
      <c r="H10" s="274"/>
      <c r="I10" s="274"/>
      <c r="J10" s="274"/>
      <c r="K10" s="274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38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1358</v>
      </c>
      <c r="I13" s="47" t="s">
        <v>1359</v>
      </c>
      <c r="J13" s="47" t="s">
        <v>1360</v>
      </c>
      <c r="K13" s="9" t="s">
        <v>1361</v>
      </c>
    </row>
    <row r="14" spans="2:11" s="125" customFormat="1">
      <c r="B14" s="139"/>
      <c r="C14" s="6"/>
      <c r="D14" s="7"/>
      <c r="E14" s="8"/>
      <c r="F14" s="2"/>
      <c r="G14" s="48"/>
      <c r="H14" s="70"/>
      <c r="I14" s="128"/>
      <c r="J14" s="128"/>
    </row>
    <row r="15" spans="2:11">
      <c r="B15" s="10">
        <v>44292</v>
      </c>
      <c r="C15" s="16" t="s">
        <v>1301</v>
      </c>
      <c r="D15" s="13" t="s">
        <v>1300</v>
      </c>
      <c r="E15" s="19" t="s">
        <v>1959</v>
      </c>
      <c r="F15" s="60">
        <v>2286</v>
      </c>
      <c r="G15" s="32">
        <v>58233</v>
      </c>
      <c r="H15" s="10">
        <v>44292</v>
      </c>
      <c r="I15" s="130">
        <f>IF(G15&gt;0,0,"")</f>
        <v>0</v>
      </c>
      <c r="J15" s="130">
        <f>IF(I15=0,G15,"")</f>
        <v>58233</v>
      </c>
      <c r="K15" s="186" t="str">
        <f>IF(J15&gt;0,"ATRASADO","")</f>
        <v>ATRASADO</v>
      </c>
    </row>
    <row r="16" spans="2:11" s="170" customFormat="1">
      <c r="B16" s="10"/>
      <c r="C16" s="16"/>
      <c r="D16" s="13"/>
      <c r="E16" s="19"/>
      <c r="F16" s="60"/>
      <c r="G16" s="32"/>
      <c r="H16" s="10"/>
      <c r="I16" s="130" t="str">
        <f>IF(G16&gt;0,0,"")</f>
        <v/>
      </c>
      <c r="J16" s="130" t="str">
        <f>IF(I16=0,G16,"")</f>
        <v/>
      </c>
      <c r="K16" s="186"/>
    </row>
    <row r="17" spans="2:11" s="193" customFormat="1">
      <c r="B17" s="10">
        <v>44208</v>
      </c>
      <c r="C17" s="16" t="s">
        <v>1386</v>
      </c>
      <c r="D17" s="144" t="s">
        <v>1318</v>
      </c>
      <c r="E17" s="19" t="s">
        <v>572</v>
      </c>
      <c r="F17" s="60">
        <v>2221</v>
      </c>
      <c r="G17" s="32">
        <v>23600</v>
      </c>
      <c r="H17" s="10">
        <v>44208</v>
      </c>
      <c r="I17" s="130">
        <f>IF(G17&gt;0,0,"")</f>
        <v>0</v>
      </c>
      <c r="J17" s="130">
        <f>IF(I17=0,G17,"")</f>
        <v>23600</v>
      </c>
      <c r="K17" s="186" t="str">
        <f>IF(J17&gt;0,"ATRASADO","")</f>
        <v>ATRASADO</v>
      </c>
    </row>
    <row r="18" spans="2:11" s="209" customFormat="1">
      <c r="B18" s="10"/>
      <c r="C18" s="16"/>
      <c r="D18" s="13"/>
      <c r="E18" s="19"/>
      <c r="F18" s="60"/>
      <c r="G18" s="32"/>
      <c r="H18" s="10"/>
      <c r="I18" s="130"/>
      <c r="J18" s="130"/>
      <c r="K18" s="186"/>
    </row>
    <row r="19" spans="2:11" s="164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60">
        <v>2323</v>
      </c>
      <c r="G19" s="32">
        <v>43630.5</v>
      </c>
      <c r="H19" s="10">
        <v>41345</v>
      </c>
      <c r="I19" s="130">
        <f>IF(G19&gt;0,0,"")</f>
        <v>0</v>
      </c>
      <c r="J19" s="130">
        <f>IF(I19=0,G19,"")</f>
        <v>43630.5</v>
      </c>
      <c r="K19" s="186" t="str">
        <f>IF(J19&gt;0,"ATRASADO","")</f>
        <v>ATRASADO</v>
      </c>
    </row>
    <row r="20" spans="2:11" s="199" customFormat="1">
      <c r="B20" s="10"/>
      <c r="C20" s="16"/>
      <c r="D20" s="144"/>
      <c r="E20" s="19"/>
      <c r="F20" s="60"/>
      <c r="G20" s="32"/>
      <c r="H20" s="10"/>
      <c r="I20" s="130"/>
      <c r="J20" s="130"/>
      <c r="K20" s="186"/>
    </row>
    <row r="21" spans="2:11" s="75" customFormat="1">
      <c r="B21" s="10">
        <v>42545</v>
      </c>
      <c r="C21" s="17">
        <v>1500000003</v>
      </c>
      <c r="D21" s="13" t="s">
        <v>113</v>
      </c>
      <c r="E21" s="19" t="s">
        <v>114</v>
      </c>
      <c r="F21" s="60">
        <v>2332</v>
      </c>
      <c r="G21" s="32">
        <v>169235.39</v>
      </c>
      <c r="H21" s="10">
        <v>42545</v>
      </c>
      <c r="I21" s="130">
        <f t="shared" ref="I21:I29" si="0">IF(G21&gt;0,0,"")</f>
        <v>0</v>
      </c>
      <c r="J21" s="130">
        <f t="shared" ref="J21:J29" si="1">IF(I21=0,G21,"")</f>
        <v>169235.39</v>
      </c>
      <c r="K21" s="186" t="str">
        <f>IF(J21&gt;0,"ATRASADO","")</f>
        <v>ATRASADO</v>
      </c>
    </row>
    <row r="22" spans="2:11">
      <c r="B22" s="10">
        <v>42545</v>
      </c>
      <c r="C22" s="17">
        <v>1500000004</v>
      </c>
      <c r="D22" s="13" t="s">
        <v>113</v>
      </c>
      <c r="E22" s="19" t="s">
        <v>114</v>
      </c>
      <c r="F22" s="60">
        <v>2332</v>
      </c>
      <c r="G22" s="32">
        <v>119551.7</v>
      </c>
      <c r="H22" s="10">
        <v>42545</v>
      </c>
      <c r="I22" s="130">
        <f t="shared" si="0"/>
        <v>0</v>
      </c>
      <c r="J22" s="130">
        <f t="shared" si="1"/>
        <v>119551.7</v>
      </c>
      <c r="K22" s="186" t="str">
        <f>IF(J22&gt;0,"ATRASADO","")</f>
        <v>ATRASADO</v>
      </c>
    </row>
    <row r="23" spans="2:11" s="170" customFormat="1">
      <c r="B23" s="10"/>
      <c r="C23" s="17"/>
      <c r="D23" s="13"/>
      <c r="E23" s="19"/>
      <c r="F23" s="60"/>
      <c r="G23" s="32"/>
      <c r="H23" s="10"/>
      <c r="I23" s="130" t="str">
        <f t="shared" si="0"/>
        <v/>
      </c>
      <c r="J23" s="130" t="str">
        <f t="shared" si="1"/>
        <v/>
      </c>
      <c r="K23" s="186"/>
    </row>
    <row r="24" spans="2:11" s="92" customFormat="1">
      <c r="B24" s="10">
        <v>43470</v>
      </c>
      <c r="C24" s="17" t="s">
        <v>687</v>
      </c>
      <c r="D24" s="13" t="s">
        <v>683</v>
      </c>
      <c r="E24" s="19" t="s">
        <v>593</v>
      </c>
      <c r="F24" s="60">
        <v>2213</v>
      </c>
      <c r="G24" s="32">
        <v>16972.2</v>
      </c>
      <c r="H24" s="10">
        <v>43470</v>
      </c>
      <c r="I24" s="130">
        <f t="shared" si="0"/>
        <v>0</v>
      </c>
      <c r="J24" s="130">
        <f t="shared" si="1"/>
        <v>16972.2</v>
      </c>
      <c r="K24" s="186" t="str">
        <f>IF(J24&gt;0,"ATRASADO","")</f>
        <v>ATRASADO</v>
      </c>
    </row>
    <row r="25" spans="2:11" s="92" customFormat="1">
      <c r="B25" s="10">
        <v>43501</v>
      </c>
      <c r="C25" s="17" t="s">
        <v>685</v>
      </c>
      <c r="D25" s="13" t="s">
        <v>683</v>
      </c>
      <c r="E25" s="19" t="s">
        <v>593</v>
      </c>
      <c r="F25" s="60">
        <v>2213</v>
      </c>
      <c r="G25" s="32">
        <v>5945.08</v>
      </c>
      <c r="H25" s="10">
        <v>43501</v>
      </c>
      <c r="I25" s="130">
        <f t="shared" si="0"/>
        <v>0</v>
      </c>
      <c r="J25" s="130">
        <f t="shared" si="1"/>
        <v>5945.08</v>
      </c>
      <c r="K25" s="186" t="str">
        <f>IF(J25&gt;0,"ATRASADO","")</f>
        <v>ATRASADO</v>
      </c>
    </row>
    <row r="26" spans="2:11" s="92" customFormat="1">
      <c r="B26" s="10">
        <v>43529</v>
      </c>
      <c r="C26" s="17" t="s">
        <v>686</v>
      </c>
      <c r="D26" s="13" t="s">
        <v>683</v>
      </c>
      <c r="E26" s="19" t="s">
        <v>593</v>
      </c>
      <c r="F26" s="60">
        <v>2213</v>
      </c>
      <c r="G26" s="32">
        <v>6224.29</v>
      </c>
      <c r="H26" s="10">
        <v>43529</v>
      </c>
      <c r="I26" s="130">
        <f t="shared" si="0"/>
        <v>0</v>
      </c>
      <c r="J26" s="130">
        <f t="shared" si="1"/>
        <v>6224.29</v>
      </c>
      <c r="K26" s="186" t="str">
        <f>IF(J26&gt;0,"ATRASADO","")</f>
        <v>ATRASADO</v>
      </c>
    </row>
    <row r="27" spans="2:11" s="94" customFormat="1">
      <c r="B27" s="10">
        <v>43560</v>
      </c>
      <c r="C27" s="17" t="s">
        <v>684</v>
      </c>
      <c r="D27" s="13" t="s">
        <v>683</v>
      </c>
      <c r="E27" s="19" t="s">
        <v>593</v>
      </c>
      <c r="F27" s="60">
        <v>2213</v>
      </c>
      <c r="G27" s="32">
        <v>6001.8</v>
      </c>
      <c r="H27" s="10">
        <v>43560</v>
      </c>
      <c r="I27" s="130">
        <f t="shared" si="0"/>
        <v>0</v>
      </c>
      <c r="J27" s="130">
        <f t="shared" si="1"/>
        <v>6001.8</v>
      </c>
      <c r="K27" s="186" t="str">
        <f>IF(J27&gt;0,"ATRASADO","")</f>
        <v>ATRASADO</v>
      </c>
    </row>
    <row r="28" spans="2:11" s="92" customFormat="1">
      <c r="B28" s="10"/>
      <c r="C28" s="17"/>
      <c r="D28" s="13"/>
      <c r="E28" s="19"/>
      <c r="F28" s="60"/>
      <c r="G28" s="32"/>
      <c r="H28" s="10"/>
      <c r="I28" s="130" t="str">
        <f t="shared" si="0"/>
        <v/>
      </c>
      <c r="J28" s="130" t="str">
        <f t="shared" si="1"/>
        <v/>
      </c>
      <c r="K28" s="186"/>
    </row>
    <row r="29" spans="2:11">
      <c r="B29" s="10">
        <v>43838</v>
      </c>
      <c r="C29" s="17" t="s">
        <v>736</v>
      </c>
      <c r="D29" s="13" t="s">
        <v>478</v>
      </c>
      <c r="E29" s="19" t="s">
        <v>572</v>
      </c>
      <c r="F29" s="60">
        <v>2221</v>
      </c>
      <c r="G29" s="32">
        <v>23600</v>
      </c>
      <c r="H29" s="10">
        <v>43838</v>
      </c>
      <c r="I29" s="130">
        <f t="shared" si="0"/>
        <v>0</v>
      </c>
      <c r="J29" s="130">
        <f t="shared" si="1"/>
        <v>23600</v>
      </c>
      <c r="K29" s="186" t="str">
        <f>IF(J29&gt;0,"ATRASADO","")</f>
        <v>ATRASADO</v>
      </c>
    </row>
    <row r="30" spans="2:11" s="237" customFormat="1">
      <c r="B30" s="10"/>
      <c r="C30" s="17"/>
      <c r="D30" s="13"/>
      <c r="E30" s="19"/>
      <c r="F30" s="60"/>
      <c r="G30" s="32"/>
      <c r="H30" s="10"/>
      <c r="I30" s="130"/>
      <c r="J30" s="130"/>
      <c r="K30" s="186"/>
    </row>
    <row r="31" spans="2:11" s="237" customFormat="1">
      <c r="B31" s="10">
        <v>44652</v>
      </c>
      <c r="C31" s="17" t="s">
        <v>1815</v>
      </c>
      <c r="D31" s="144" t="s">
        <v>1804</v>
      </c>
      <c r="E31" s="19" t="s">
        <v>572</v>
      </c>
      <c r="F31" s="60">
        <v>2221</v>
      </c>
      <c r="G31" s="32">
        <v>59000</v>
      </c>
      <c r="H31" s="10">
        <v>44652</v>
      </c>
      <c r="I31" s="130">
        <f>IF(G31&gt;0,0,"")</f>
        <v>0</v>
      </c>
      <c r="J31" s="130">
        <f>IF(I31=0,G31,"")</f>
        <v>59000</v>
      </c>
      <c r="K31" s="186" t="str">
        <f>IF(J31&gt;0,"ATRASADO","")</f>
        <v>ATRASADO</v>
      </c>
    </row>
    <row r="32" spans="2:11" s="155" customFormat="1">
      <c r="B32" s="10"/>
      <c r="C32" s="25"/>
      <c r="D32" s="13"/>
      <c r="E32" s="19"/>
      <c r="F32" s="60"/>
      <c r="G32" s="32"/>
      <c r="H32" s="10"/>
      <c r="I32" s="130" t="str">
        <f>IF(G32&gt;0,0,"")</f>
        <v/>
      </c>
      <c r="J32" s="130" t="str">
        <f>IF(I32=0,G32,"")</f>
        <v/>
      </c>
      <c r="K32" s="186"/>
    </row>
    <row r="33" spans="2:11" s="92" customFormat="1">
      <c r="B33" s="11">
        <v>41470</v>
      </c>
      <c r="C33" s="16">
        <v>1500000048</v>
      </c>
      <c r="D33" s="13" t="s">
        <v>694</v>
      </c>
      <c r="E33" s="19" t="s">
        <v>695</v>
      </c>
      <c r="F33" s="60">
        <v>2311</v>
      </c>
      <c r="G33" s="32">
        <v>213626</v>
      </c>
      <c r="H33" s="11">
        <v>41470</v>
      </c>
      <c r="I33" s="130">
        <f>IF(G33&gt;0,0,"")</f>
        <v>0</v>
      </c>
      <c r="J33" s="130">
        <f>IF(I33=0,G33,"")</f>
        <v>213626</v>
      </c>
      <c r="K33" s="186" t="str">
        <f>IF(J33&gt;0,"ATRASADO","")</f>
        <v>ATRASADO</v>
      </c>
    </row>
    <row r="34" spans="2:11" s="199" customFormat="1">
      <c r="B34" s="10"/>
      <c r="C34" s="25"/>
      <c r="D34" s="13"/>
      <c r="E34" s="19"/>
      <c r="F34" s="60"/>
      <c r="G34" s="32"/>
      <c r="H34" s="10"/>
      <c r="I34" s="130"/>
      <c r="J34" s="130"/>
      <c r="K34" s="186"/>
    </row>
    <row r="35" spans="2:11" s="199" customFormat="1">
      <c r="B35" s="10">
        <v>44595</v>
      </c>
      <c r="C35" s="25" t="s">
        <v>588</v>
      </c>
      <c r="D35" s="13" t="s">
        <v>1709</v>
      </c>
      <c r="E35" s="19" t="s">
        <v>572</v>
      </c>
      <c r="F35" s="60">
        <v>2221</v>
      </c>
      <c r="G35" s="32">
        <v>17700</v>
      </c>
      <c r="H35" s="10">
        <v>44595</v>
      </c>
      <c r="I35" s="130">
        <f>IF(G35&gt;0,0,"")</f>
        <v>0</v>
      </c>
      <c r="J35" s="130">
        <f>IF(I35=0,G35,"")</f>
        <v>17700</v>
      </c>
      <c r="K35" s="186" t="str">
        <f>IF(J35&gt;0,"ATRASADO","")</f>
        <v>ATRASADO</v>
      </c>
    </row>
    <row r="36" spans="2:11" s="253" customFormat="1">
      <c r="B36" s="10"/>
      <c r="C36" s="25"/>
      <c r="D36" s="13"/>
      <c r="E36" s="19"/>
      <c r="F36" s="60"/>
      <c r="G36" s="32"/>
      <c r="H36" s="10"/>
      <c r="I36" s="130"/>
      <c r="J36" s="130"/>
      <c r="K36" s="186"/>
    </row>
    <row r="37" spans="2:11" s="198" customFormat="1" ht="24.75">
      <c r="B37" s="10">
        <v>44706</v>
      </c>
      <c r="C37" s="25" t="s">
        <v>2265</v>
      </c>
      <c r="D37" s="13" t="s">
        <v>109</v>
      </c>
      <c r="E37" s="19" t="s">
        <v>110</v>
      </c>
      <c r="F37" s="60">
        <v>2111</v>
      </c>
      <c r="G37" s="32">
        <v>25827.5</v>
      </c>
      <c r="H37" s="10">
        <v>44722</v>
      </c>
      <c r="I37" s="130">
        <f t="shared" ref="I37:I42" si="2">IF(G37&gt;0,0,"")</f>
        <v>0</v>
      </c>
      <c r="J37" s="130">
        <f t="shared" ref="J37:J42" si="3">IF(I37=0,G37,"")</f>
        <v>25827.5</v>
      </c>
      <c r="K37" s="186" t="s">
        <v>1362</v>
      </c>
    </row>
    <row r="38" spans="2:11" s="86" customFormat="1">
      <c r="B38" s="10"/>
      <c r="C38" s="25"/>
      <c r="D38" s="13"/>
      <c r="E38" s="19"/>
      <c r="F38" s="60"/>
      <c r="G38" s="32"/>
      <c r="H38" s="26"/>
      <c r="I38" s="130" t="str">
        <f t="shared" si="2"/>
        <v/>
      </c>
      <c r="J38" s="130" t="str">
        <f t="shared" si="3"/>
        <v/>
      </c>
      <c r="K38" s="186"/>
    </row>
    <row r="39" spans="2:11">
      <c r="B39" s="10">
        <v>41676</v>
      </c>
      <c r="C39" s="16">
        <v>12145594</v>
      </c>
      <c r="D39" s="13" t="s">
        <v>280</v>
      </c>
      <c r="E39" s="19" t="s">
        <v>115</v>
      </c>
      <c r="F39" s="60">
        <v>2218</v>
      </c>
      <c r="G39" s="32">
        <v>1200</v>
      </c>
      <c r="H39" s="10">
        <v>41676</v>
      </c>
      <c r="I39" s="130">
        <f t="shared" si="2"/>
        <v>0</v>
      </c>
      <c r="J39" s="130">
        <f t="shared" si="3"/>
        <v>1200</v>
      </c>
      <c r="K39" s="186" t="str">
        <f>IF(J39&gt;0,"ATRASADO","")</f>
        <v>ATRASADO</v>
      </c>
    </row>
    <row r="40" spans="2:11">
      <c r="B40" s="10">
        <v>40968</v>
      </c>
      <c r="C40" s="41">
        <v>723870002</v>
      </c>
      <c r="D40" s="13" t="s">
        <v>280</v>
      </c>
      <c r="E40" s="19" t="s">
        <v>115</v>
      </c>
      <c r="F40" s="60">
        <v>2218</v>
      </c>
      <c r="G40" s="32">
        <v>30000</v>
      </c>
      <c r="H40" s="10">
        <v>40968</v>
      </c>
      <c r="I40" s="130">
        <f t="shared" si="2"/>
        <v>0</v>
      </c>
      <c r="J40" s="130">
        <f t="shared" si="3"/>
        <v>30000</v>
      </c>
      <c r="K40" s="186" t="str">
        <f>IF(J40&gt;0,"ATRASADO","")</f>
        <v>ATRASADO</v>
      </c>
    </row>
    <row r="41" spans="2:11" s="73" customFormat="1">
      <c r="B41" s="10">
        <v>40999</v>
      </c>
      <c r="C41" s="41">
        <v>12310523</v>
      </c>
      <c r="D41" s="13" t="s">
        <v>280</v>
      </c>
      <c r="E41" s="19" t="s">
        <v>115</v>
      </c>
      <c r="F41" s="60">
        <v>2218</v>
      </c>
      <c r="G41" s="32">
        <v>13150</v>
      </c>
      <c r="H41" s="10">
        <v>40999</v>
      </c>
      <c r="I41" s="130">
        <f t="shared" si="2"/>
        <v>0</v>
      </c>
      <c r="J41" s="130">
        <f t="shared" si="3"/>
        <v>13150</v>
      </c>
      <c r="K41" s="186" t="str">
        <f>IF(J41&gt;0,"ATRASADO","")</f>
        <v>ATRASADO</v>
      </c>
    </row>
    <row r="42" spans="2:11">
      <c r="B42" s="10">
        <v>41060</v>
      </c>
      <c r="C42" s="41">
        <v>13319967</v>
      </c>
      <c r="D42" s="13" t="s">
        <v>280</v>
      </c>
      <c r="E42" s="19" t="s">
        <v>115</v>
      </c>
      <c r="F42" s="60">
        <v>2218</v>
      </c>
      <c r="G42" s="32">
        <v>4681</v>
      </c>
      <c r="H42" s="10" t="s">
        <v>1363</v>
      </c>
      <c r="I42" s="130">
        <f t="shared" si="2"/>
        <v>0</v>
      </c>
      <c r="J42" s="130">
        <f t="shared" si="3"/>
        <v>4681</v>
      </c>
      <c r="K42" s="186" t="str">
        <f>IF(J42&gt;0,"ATRASADO","")</f>
        <v>ATRASADO</v>
      </c>
    </row>
    <row r="43" spans="2:11" s="193" customFormat="1">
      <c r="B43" s="10"/>
      <c r="C43" s="17"/>
      <c r="D43" s="13"/>
      <c r="E43" s="19"/>
      <c r="F43" s="60"/>
      <c r="G43" s="32"/>
      <c r="H43" s="10"/>
      <c r="I43" s="130"/>
      <c r="J43" s="130"/>
      <c r="K43" s="186"/>
    </row>
    <row r="44" spans="2:11" s="86" customFormat="1">
      <c r="B44" s="10">
        <v>41579</v>
      </c>
      <c r="C44" s="16" t="s">
        <v>117</v>
      </c>
      <c r="D44" s="13" t="s">
        <v>116</v>
      </c>
      <c r="E44" s="19" t="s">
        <v>115</v>
      </c>
      <c r="F44" s="60">
        <v>2218</v>
      </c>
      <c r="G44" s="32">
        <v>3000</v>
      </c>
      <c r="H44" s="10">
        <v>41579</v>
      </c>
      <c r="I44" s="130">
        <f>IF(G44&gt;0,0,"")</f>
        <v>0</v>
      </c>
      <c r="J44" s="130">
        <f>IF(I44=0,G44,"")</f>
        <v>3000</v>
      </c>
      <c r="K44" s="186" t="str">
        <f>IF(J44&gt;0,"ATRASADO","")</f>
        <v>ATRASADO</v>
      </c>
    </row>
    <row r="45" spans="2:11" s="86" customFormat="1">
      <c r="B45" s="10">
        <v>41609</v>
      </c>
      <c r="C45" s="16" t="s">
        <v>118</v>
      </c>
      <c r="D45" s="13" t="s">
        <v>116</v>
      </c>
      <c r="E45" s="19" t="s">
        <v>115</v>
      </c>
      <c r="F45" s="60">
        <v>2218</v>
      </c>
      <c r="G45" s="32">
        <v>3000</v>
      </c>
      <c r="H45" s="10">
        <v>41609</v>
      </c>
      <c r="I45" s="130">
        <f>IF(G45&gt;0,0,"")</f>
        <v>0</v>
      </c>
      <c r="J45" s="130">
        <f>IF(I45=0,G45,"")</f>
        <v>3000</v>
      </c>
      <c r="K45" s="186" t="str">
        <f>IF(J45&gt;0,"ATRASADO","")</f>
        <v>ATRASADO</v>
      </c>
    </row>
    <row r="46" spans="2:11" s="86" customFormat="1">
      <c r="B46" s="10">
        <v>41684</v>
      </c>
      <c r="C46" s="16" t="s">
        <v>119</v>
      </c>
      <c r="D46" s="13" t="s">
        <v>116</v>
      </c>
      <c r="E46" s="19" t="s">
        <v>115</v>
      </c>
      <c r="F46" s="60">
        <v>2218</v>
      </c>
      <c r="G46" s="32">
        <v>3145</v>
      </c>
      <c r="H46" s="10">
        <v>41684</v>
      </c>
      <c r="I46" s="130">
        <f>IF(G46&gt;0,0,"")</f>
        <v>0</v>
      </c>
      <c r="J46" s="130">
        <f>IF(I46=0,G46,"")</f>
        <v>3145</v>
      </c>
      <c r="K46" s="186" t="str">
        <f>IF(J46&gt;0,"ATRASADO","")</f>
        <v>ATRASADO</v>
      </c>
    </row>
    <row r="47" spans="2:11" s="237" customFormat="1">
      <c r="B47" s="10"/>
      <c r="C47" s="16"/>
      <c r="D47" s="13"/>
      <c r="E47" s="19"/>
      <c r="F47" s="60"/>
      <c r="G47" s="32"/>
      <c r="H47" s="10"/>
      <c r="I47" s="130"/>
      <c r="J47" s="130"/>
      <c r="K47" s="186"/>
    </row>
    <row r="48" spans="2:11" s="237" customFormat="1">
      <c r="B48" s="10">
        <v>44657</v>
      </c>
      <c r="C48" s="16" t="s">
        <v>1817</v>
      </c>
      <c r="D48" s="13" t="s">
        <v>1816</v>
      </c>
      <c r="E48" s="19" t="s">
        <v>115</v>
      </c>
      <c r="F48" s="60">
        <v>2218</v>
      </c>
      <c r="G48" s="32">
        <v>6970</v>
      </c>
      <c r="H48" s="10">
        <v>44657</v>
      </c>
      <c r="I48" s="130">
        <f>IF(G48&gt;0,0,"")</f>
        <v>0</v>
      </c>
      <c r="J48" s="130">
        <f>IF(I48=0,G48,"")</f>
        <v>6970</v>
      </c>
      <c r="K48" s="186" t="str">
        <f>IF(J48&gt;0,"ATRASADO","")</f>
        <v>ATRASADO</v>
      </c>
    </row>
    <row r="49" spans="2:11" s="253" customFormat="1">
      <c r="B49" s="10"/>
      <c r="C49" s="16"/>
      <c r="D49" s="13"/>
      <c r="E49" s="19"/>
      <c r="F49" s="60"/>
      <c r="G49" s="32"/>
      <c r="H49" s="10"/>
      <c r="I49" s="130"/>
      <c r="J49" s="130"/>
      <c r="K49" s="186"/>
    </row>
    <row r="50" spans="2:11" s="253" customFormat="1">
      <c r="B50" s="10">
        <v>44682</v>
      </c>
      <c r="C50" s="16" t="s">
        <v>1909</v>
      </c>
      <c r="D50" s="13" t="s">
        <v>1896</v>
      </c>
      <c r="E50" s="19" t="s">
        <v>1829</v>
      </c>
      <c r="F50" s="60">
        <v>2331</v>
      </c>
      <c r="G50" s="32">
        <v>322303.84999999998</v>
      </c>
      <c r="H50" s="10">
        <v>44682</v>
      </c>
      <c r="I50" s="130">
        <f>IF(G50&gt;0,0,"")</f>
        <v>0</v>
      </c>
      <c r="J50" s="130">
        <f>IF(I50=0,G50,"")</f>
        <v>322303.84999999998</v>
      </c>
      <c r="K50" s="186" t="str">
        <f>IF(J50&gt;0,"ATRASADO","")</f>
        <v>ATRASADO</v>
      </c>
    </row>
    <row r="51" spans="2:11" s="190" customFormat="1">
      <c r="B51" s="20"/>
      <c r="C51" s="16"/>
      <c r="D51" s="13"/>
      <c r="E51" s="19"/>
      <c r="F51" s="60"/>
      <c r="G51" s="32"/>
      <c r="H51" s="20"/>
      <c r="I51" s="130"/>
      <c r="J51" s="130"/>
      <c r="K51" s="186"/>
    </row>
    <row r="52" spans="2:11" s="86" customFormat="1">
      <c r="B52" s="10">
        <v>41415</v>
      </c>
      <c r="C52" s="16" t="s">
        <v>35</v>
      </c>
      <c r="D52" s="13" t="s">
        <v>36</v>
      </c>
      <c r="E52" s="19" t="s">
        <v>21</v>
      </c>
      <c r="F52" s="60">
        <v>2251</v>
      </c>
      <c r="G52" s="32">
        <f>313497.12-125000</f>
        <v>188497.12</v>
      </c>
      <c r="H52" s="10">
        <v>41415</v>
      </c>
      <c r="I52" s="130">
        <f t="shared" ref="I52:I57" si="4">IF(G52&gt;0,0,"")</f>
        <v>0</v>
      </c>
      <c r="J52" s="130">
        <f t="shared" ref="J52:J57" si="5">IF(I52=0,G52,"")</f>
        <v>188497.12</v>
      </c>
      <c r="K52" s="186" t="str">
        <f>IF(J52&gt;0,"ATRASADO","")</f>
        <v>ATRASADO</v>
      </c>
    </row>
    <row r="53" spans="2:11" s="166" customFormat="1">
      <c r="B53" s="10"/>
      <c r="C53" s="16"/>
      <c r="D53" s="13"/>
      <c r="E53" s="19"/>
      <c r="F53" s="60"/>
      <c r="G53" s="32"/>
      <c r="H53" s="10"/>
      <c r="I53" s="130" t="str">
        <f t="shared" si="4"/>
        <v/>
      </c>
      <c r="J53" s="130" t="str">
        <f t="shared" si="5"/>
        <v/>
      </c>
      <c r="K53" s="186"/>
    </row>
    <row r="54" spans="2:11" s="86" customFormat="1">
      <c r="B54" s="36">
        <v>41286</v>
      </c>
      <c r="C54" s="35" t="s">
        <v>527</v>
      </c>
      <c r="D54" s="13" t="s">
        <v>528</v>
      </c>
      <c r="E54" s="19" t="s">
        <v>102</v>
      </c>
      <c r="F54" s="60">
        <v>2221</v>
      </c>
      <c r="G54" s="32">
        <v>67454.7</v>
      </c>
      <c r="H54" s="36">
        <v>41286</v>
      </c>
      <c r="I54" s="130">
        <f t="shared" si="4"/>
        <v>0</v>
      </c>
      <c r="J54" s="130">
        <f t="shared" si="5"/>
        <v>67454.7</v>
      </c>
      <c r="K54" s="186" t="str">
        <f>IF(J54&gt;0,"ATRASADO","")</f>
        <v>ATRASADO</v>
      </c>
    </row>
    <row r="55" spans="2:11" s="86" customFormat="1">
      <c r="B55" s="36"/>
      <c r="C55" s="35"/>
      <c r="D55" s="13"/>
      <c r="E55" s="19"/>
      <c r="F55" s="60"/>
      <c r="G55" s="32"/>
      <c r="H55" s="36"/>
      <c r="I55" s="130" t="str">
        <f t="shared" si="4"/>
        <v/>
      </c>
      <c r="J55" s="130" t="str">
        <f t="shared" si="5"/>
        <v/>
      </c>
      <c r="K55" s="186"/>
    </row>
    <row r="56" spans="2:11" s="82" customFormat="1">
      <c r="B56" s="10">
        <v>41444</v>
      </c>
      <c r="C56" s="16">
        <v>1500000011</v>
      </c>
      <c r="D56" s="13" t="s">
        <v>130</v>
      </c>
      <c r="E56" s="19" t="s">
        <v>131</v>
      </c>
      <c r="F56" s="60">
        <v>2272</v>
      </c>
      <c r="G56" s="32">
        <v>9270</v>
      </c>
      <c r="H56" s="10">
        <v>41444</v>
      </c>
      <c r="I56" s="130">
        <f t="shared" si="4"/>
        <v>0</v>
      </c>
      <c r="J56" s="130">
        <f t="shared" si="5"/>
        <v>9270</v>
      </c>
      <c r="K56" s="186" t="str">
        <f>IF(J56&gt;0,"ATRASADO","")</f>
        <v>ATRASADO</v>
      </c>
    </row>
    <row r="57" spans="2:11">
      <c r="B57" s="10">
        <v>41451</v>
      </c>
      <c r="C57" s="16">
        <v>1500000012</v>
      </c>
      <c r="D57" s="13" t="s">
        <v>130</v>
      </c>
      <c r="E57" s="19" t="s">
        <v>131</v>
      </c>
      <c r="F57" s="60">
        <v>2272</v>
      </c>
      <c r="G57" s="32">
        <v>4500</v>
      </c>
      <c r="H57" s="10">
        <v>41451</v>
      </c>
      <c r="I57" s="130">
        <f t="shared" si="4"/>
        <v>0</v>
      </c>
      <c r="J57" s="130">
        <f t="shared" si="5"/>
        <v>4500</v>
      </c>
      <c r="K57" s="186" t="str">
        <f>IF(J57&gt;0,"ATRASADO","")</f>
        <v>ATRASADO</v>
      </c>
    </row>
    <row r="58" spans="2:11" s="253" customFormat="1">
      <c r="B58" s="10"/>
      <c r="C58" s="16"/>
      <c r="D58" s="13"/>
      <c r="E58" s="19"/>
      <c r="F58" s="60"/>
      <c r="G58" s="32"/>
      <c r="H58" s="10"/>
      <c r="I58" s="130"/>
      <c r="J58" s="130"/>
      <c r="K58" s="186"/>
    </row>
    <row r="59" spans="2:11" s="253" customFormat="1">
      <c r="B59" s="10">
        <v>44682</v>
      </c>
      <c r="C59" s="16" t="s">
        <v>1840</v>
      </c>
      <c r="D59" s="13" t="s">
        <v>1888</v>
      </c>
      <c r="E59" s="19" t="s">
        <v>102</v>
      </c>
      <c r="F59" s="60">
        <v>2221</v>
      </c>
      <c r="G59" s="32">
        <v>29500</v>
      </c>
      <c r="H59" s="10">
        <v>44682</v>
      </c>
      <c r="I59" s="130">
        <f>IF(G59&gt;0,0,"")</f>
        <v>0</v>
      </c>
      <c r="J59" s="130">
        <f>IF(I59=0,G59,"")</f>
        <v>29500</v>
      </c>
      <c r="K59" s="186" t="str">
        <f>IF(J59&gt;0,"ATRASADO","")</f>
        <v>ATRASADO</v>
      </c>
    </row>
    <row r="60" spans="2:11" s="185" customFormat="1">
      <c r="B60" s="10"/>
      <c r="C60" s="16"/>
      <c r="D60" s="13"/>
      <c r="E60" s="19"/>
      <c r="F60" s="60"/>
      <c r="G60" s="32"/>
      <c r="H60" s="10"/>
      <c r="I60" s="130"/>
      <c r="J60" s="130"/>
      <c r="K60" s="186"/>
    </row>
    <row r="61" spans="2:11" s="77" customFormat="1">
      <c r="B61" s="20">
        <v>43101</v>
      </c>
      <c r="C61" s="16">
        <v>1500000089</v>
      </c>
      <c r="D61" s="13" t="s">
        <v>565</v>
      </c>
      <c r="E61" s="19" t="s">
        <v>566</v>
      </c>
      <c r="F61" s="60">
        <v>2311</v>
      </c>
      <c r="G61" s="32">
        <v>87000</v>
      </c>
      <c r="H61" s="20">
        <v>43101</v>
      </c>
      <c r="I61" s="130">
        <f>IF(G61&gt;0,0,"")</f>
        <v>0</v>
      </c>
      <c r="J61" s="130">
        <f>IF(I61=0,G61,"")</f>
        <v>87000</v>
      </c>
      <c r="K61" s="186" t="str">
        <f>IF(J61&gt;0,"ATRASADO","")</f>
        <v>ATRASADO</v>
      </c>
    </row>
    <row r="62" spans="2:11" s="68" customFormat="1">
      <c r="B62" s="20">
        <v>43101</v>
      </c>
      <c r="C62" s="16">
        <v>1500000092</v>
      </c>
      <c r="D62" s="13" t="s">
        <v>565</v>
      </c>
      <c r="E62" s="19" t="s">
        <v>566</v>
      </c>
      <c r="F62" s="60">
        <v>2311</v>
      </c>
      <c r="G62" s="32">
        <v>3000</v>
      </c>
      <c r="H62" s="20">
        <v>43101</v>
      </c>
      <c r="I62" s="130">
        <f>IF(G62&gt;0,0,"")</f>
        <v>0</v>
      </c>
      <c r="J62" s="130">
        <f>IF(I62=0,G62,"")</f>
        <v>3000</v>
      </c>
      <c r="K62" s="186" t="str">
        <f>IF(J62&gt;0,"ATRASADO","")</f>
        <v>ATRASADO</v>
      </c>
    </row>
    <row r="63" spans="2:11" s="185" customFormat="1">
      <c r="B63" s="20"/>
      <c r="C63" s="16"/>
      <c r="D63" s="13"/>
      <c r="E63" s="19"/>
      <c r="F63" s="60"/>
      <c r="G63" s="32"/>
      <c r="H63" s="20"/>
      <c r="I63" s="130"/>
      <c r="J63" s="130"/>
      <c r="K63" s="186"/>
    </row>
    <row r="64" spans="2:11" s="199" customFormat="1">
      <c r="B64" s="20">
        <v>44679</v>
      </c>
      <c r="C64" s="17" t="s">
        <v>1820</v>
      </c>
      <c r="D64" s="13" t="s">
        <v>1707</v>
      </c>
      <c r="E64" s="19" t="s">
        <v>162</v>
      </c>
      <c r="F64" s="60">
        <v>2371</v>
      </c>
      <c r="G64" s="32">
        <v>886400</v>
      </c>
      <c r="H64" s="20">
        <v>44679</v>
      </c>
      <c r="I64" s="130">
        <f>IF(G64&gt;0,0,"")</f>
        <v>0</v>
      </c>
      <c r="J64" s="130">
        <f>IF(I64=0,G64,"")</f>
        <v>886400</v>
      </c>
      <c r="K64" s="186" t="str">
        <f>IF(J64&gt;0,"ATRASADO","")</f>
        <v>ATRASADO</v>
      </c>
    </row>
    <row r="65" spans="2:11" s="237" customFormat="1">
      <c r="B65" s="20"/>
      <c r="C65" s="17"/>
      <c r="D65" s="13"/>
      <c r="E65" s="19"/>
      <c r="F65" s="60"/>
      <c r="G65" s="32"/>
      <c r="H65" s="20"/>
      <c r="I65" s="130"/>
      <c r="J65" s="130"/>
      <c r="K65" s="186"/>
    </row>
    <row r="66" spans="2:11" s="237" customFormat="1">
      <c r="B66" s="20">
        <v>44652</v>
      </c>
      <c r="C66" s="17" t="s">
        <v>1819</v>
      </c>
      <c r="D66" s="13" t="s">
        <v>1818</v>
      </c>
      <c r="E66" s="19" t="s">
        <v>102</v>
      </c>
      <c r="F66" s="60">
        <v>2221</v>
      </c>
      <c r="G66" s="32">
        <v>100536</v>
      </c>
      <c r="H66" s="20">
        <v>44652</v>
      </c>
      <c r="I66" s="130">
        <f>IF(G66&gt;0,0,"")</f>
        <v>0</v>
      </c>
      <c r="J66" s="130">
        <f>IF(I66=0,G66,"")</f>
        <v>100536</v>
      </c>
      <c r="K66" s="186" t="str">
        <f>IF(J66&gt;0,"ATRASADO","")</f>
        <v>ATRASADO</v>
      </c>
    </row>
    <row r="67" spans="2:11" s="199" customFormat="1">
      <c r="B67" s="20"/>
      <c r="C67" s="16"/>
      <c r="D67" s="13"/>
      <c r="E67" s="19"/>
      <c r="F67" s="60"/>
      <c r="G67" s="32"/>
      <c r="H67" s="20"/>
      <c r="I67" s="130"/>
      <c r="J67" s="130"/>
      <c r="K67" s="186"/>
    </row>
    <row r="68" spans="2:11" s="72" customFormat="1">
      <c r="B68" s="10">
        <v>43446</v>
      </c>
      <c r="C68" s="17" t="s">
        <v>640</v>
      </c>
      <c r="D68" s="13" t="s">
        <v>586</v>
      </c>
      <c r="E68" s="19" t="s">
        <v>587</v>
      </c>
      <c r="F68" s="60">
        <v>2241</v>
      </c>
      <c r="G68" s="32">
        <v>20800</v>
      </c>
      <c r="H68" s="10">
        <v>43446</v>
      </c>
      <c r="I68" s="130">
        <f>IF(G68&gt;0,0,"")</f>
        <v>0</v>
      </c>
      <c r="J68" s="130">
        <f>IF(I68=0,G68,"")</f>
        <v>20800</v>
      </c>
      <c r="K68" s="186" t="str">
        <f>IF(J68&gt;0,"ATRASADO","")</f>
        <v>ATRASADO</v>
      </c>
    </row>
    <row r="69" spans="2:11" s="86" customFormat="1">
      <c r="B69" s="10">
        <v>43373</v>
      </c>
      <c r="C69" s="17" t="s">
        <v>626</v>
      </c>
      <c r="D69" s="13" t="s">
        <v>586</v>
      </c>
      <c r="E69" s="19" t="s">
        <v>587</v>
      </c>
      <c r="F69" s="60">
        <v>2241</v>
      </c>
      <c r="G69" s="32">
        <v>17200</v>
      </c>
      <c r="H69" s="10">
        <v>43373</v>
      </c>
      <c r="I69" s="130">
        <f>IF(G69&gt;0,0,"")</f>
        <v>0</v>
      </c>
      <c r="J69" s="130">
        <f>IF(I69=0,G69,"")</f>
        <v>17200</v>
      </c>
      <c r="K69" s="186" t="str">
        <f>IF(J69&gt;0,"ATRASADO","")</f>
        <v>ATRASADO</v>
      </c>
    </row>
    <row r="70" spans="2:11" s="193" customFormat="1">
      <c r="B70" s="10"/>
      <c r="C70" s="17"/>
      <c r="D70" s="123"/>
      <c r="E70" s="19"/>
      <c r="F70" s="60"/>
      <c r="G70" s="32"/>
      <c r="H70" s="10"/>
      <c r="I70" s="130"/>
      <c r="J70" s="130"/>
      <c r="K70" s="186"/>
    </row>
    <row r="71" spans="2:11" s="82" customFormat="1">
      <c r="B71" s="10">
        <v>41963</v>
      </c>
      <c r="C71" s="17" t="s">
        <v>121</v>
      </c>
      <c r="D71" s="13" t="s">
        <v>122</v>
      </c>
      <c r="E71" s="19" t="s">
        <v>123</v>
      </c>
      <c r="F71" s="60">
        <v>2272</v>
      </c>
      <c r="G71" s="32">
        <v>40496</v>
      </c>
      <c r="H71" s="10">
        <v>41963</v>
      </c>
      <c r="I71" s="130">
        <f>IF(G71&gt;0,0,"")</f>
        <v>0</v>
      </c>
      <c r="J71" s="130">
        <f>IF(I71=0,G71,"")</f>
        <v>40496</v>
      </c>
      <c r="K71" s="186" t="str">
        <f>IF(J71&gt;0,"ATRASADO","")</f>
        <v>ATRASADO</v>
      </c>
    </row>
    <row r="72" spans="2:11" s="253" customFormat="1">
      <c r="B72" s="10"/>
      <c r="C72" s="17"/>
      <c r="D72" s="13"/>
      <c r="E72" s="19"/>
      <c r="F72" s="60"/>
      <c r="G72" s="32"/>
      <c r="H72" s="10"/>
      <c r="I72" s="130"/>
      <c r="J72" s="130"/>
      <c r="K72" s="186"/>
    </row>
    <row r="73" spans="2:11" s="253" customFormat="1">
      <c r="B73" s="10">
        <v>44682</v>
      </c>
      <c r="C73" s="17" t="s">
        <v>1912</v>
      </c>
      <c r="D73" s="13" t="s">
        <v>1910</v>
      </c>
      <c r="E73" s="19" t="s">
        <v>1911</v>
      </c>
      <c r="F73" s="60">
        <v>2254</v>
      </c>
      <c r="G73" s="32">
        <v>427160</v>
      </c>
      <c r="H73" s="10">
        <v>44682</v>
      </c>
      <c r="I73" s="130">
        <f>IF(G73&gt;0,0,"")</f>
        <v>0</v>
      </c>
      <c r="J73" s="130">
        <f>IF(I73=0,G73,"")</f>
        <v>427160</v>
      </c>
      <c r="K73" s="186" t="str">
        <f>IF(J73&gt;0,"ATRASADO","")</f>
        <v>ATRASADO</v>
      </c>
    </row>
    <row r="74" spans="2:11" s="193" customFormat="1">
      <c r="B74" s="10"/>
      <c r="C74" s="17"/>
      <c r="D74" s="13"/>
      <c r="E74" s="19"/>
      <c r="F74" s="60"/>
      <c r="G74" s="32"/>
      <c r="H74" s="10"/>
      <c r="I74" s="130"/>
      <c r="J74" s="130"/>
      <c r="K74" s="186"/>
    </row>
    <row r="75" spans="2:11" s="207" customFormat="1">
      <c r="B75" s="10">
        <v>44709</v>
      </c>
      <c r="C75" s="17" t="s">
        <v>1913</v>
      </c>
      <c r="D75" s="13" t="s">
        <v>1388</v>
      </c>
      <c r="E75" s="19" t="s">
        <v>593</v>
      </c>
      <c r="F75" s="60">
        <v>2213</v>
      </c>
      <c r="G75" s="32">
        <v>222575.62</v>
      </c>
      <c r="H75" s="10">
        <v>44723</v>
      </c>
      <c r="I75" s="130">
        <f>IF(G75&gt;0,0,"")</f>
        <v>0</v>
      </c>
      <c r="J75" s="130">
        <f>IF(I75=0,G75,"")</f>
        <v>222575.62</v>
      </c>
      <c r="K75" s="186" t="s">
        <v>1362</v>
      </c>
    </row>
    <row r="76" spans="2:11" s="207" customFormat="1">
      <c r="B76" s="10">
        <v>44709</v>
      </c>
      <c r="C76" s="17" t="s">
        <v>1914</v>
      </c>
      <c r="D76" s="13" t="s">
        <v>1388</v>
      </c>
      <c r="E76" s="19" t="s">
        <v>593</v>
      </c>
      <c r="F76" s="60">
        <v>2213</v>
      </c>
      <c r="G76" s="32">
        <v>316854.93</v>
      </c>
      <c r="H76" s="10">
        <v>44723</v>
      </c>
      <c r="I76" s="130">
        <f>IF(G76&gt;0,0,"")</f>
        <v>0</v>
      </c>
      <c r="J76" s="130">
        <f>IF(I76=0,G76,"")</f>
        <v>316854.93</v>
      </c>
      <c r="K76" s="186" t="s">
        <v>1362</v>
      </c>
    </row>
    <row r="77" spans="2:11" s="207" customFormat="1">
      <c r="B77" s="10">
        <v>44709</v>
      </c>
      <c r="C77" s="17" t="s">
        <v>1915</v>
      </c>
      <c r="D77" s="13" t="s">
        <v>1388</v>
      </c>
      <c r="E77" s="19" t="s">
        <v>593</v>
      </c>
      <c r="F77" s="60">
        <v>2213</v>
      </c>
      <c r="G77" s="32">
        <v>3319.08</v>
      </c>
      <c r="H77" s="10">
        <v>44723</v>
      </c>
      <c r="I77" s="130">
        <f>IF(G77&gt;0,0,"")</f>
        <v>0</v>
      </c>
      <c r="J77" s="130">
        <f>IF(I77=0,G77,"")</f>
        <v>3319.08</v>
      </c>
      <c r="K77" s="186" t="s">
        <v>1362</v>
      </c>
    </row>
    <row r="78" spans="2:11" s="190" customFormat="1">
      <c r="B78" s="10"/>
      <c r="C78" s="17"/>
      <c r="D78" s="13"/>
      <c r="E78" s="19"/>
      <c r="F78" s="60"/>
      <c r="G78" s="32"/>
      <c r="H78" s="10"/>
      <c r="I78" s="130"/>
      <c r="J78" s="130"/>
      <c r="K78" s="186"/>
    </row>
    <row r="79" spans="2:11" s="82" customFormat="1">
      <c r="B79" s="10">
        <v>41191</v>
      </c>
      <c r="C79" s="16">
        <v>1500000606</v>
      </c>
      <c r="D79" s="13" t="s">
        <v>124</v>
      </c>
      <c r="E79" s="19" t="s">
        <v>102</v>
      </c>
      <c r="F79" s="60">
        <v>2221</v>
      </c>
      <c r="G79" s="32">
        <v>78532</v>
      </c>
      <c r="H79" s="10">
        <v>41191</v>
      </c>
      <c r="I79" s="130">
        <f>IF(G79&gt;0,0,"")</f>
        <v>0</v>
      </c>
      <c r="J79" s="130">
        <f>IF(I79=0,G79,"")</f>
        <v>78532</v>
      </c>
      <c r="K79" s="186" t="str">
        <f>IF(J79&gt;0,"ATRASADO","")</f>
        <v>ATRASADO</v>
      </c>
    </row>
    <row r="80" spans="2:11" s="82" customFormat="1">
      <c r="B80" s="10">
        <v>40915</v>
      </c>
      <c r="C80" s="12">
        <v>797</v>
      </c>
      <c r="D80" s="13" t="s">
        <v>124</v>
      </c>
      <c r="E80" s="19" t="s">
        <v>102</v>
      </c>
      <c r="F80" s="60">
        <v>2221</v>
      </c>
      <c r="G80" s="32">
        <v>370575</v>
      </c>
      <c r="H80" s="27">
        <v>40915</v>
      </c>
      <c r="I80" s="130">
        <f>IF(G80&gt;0,0,"")</f>
        <v>0</v>
      </c>
      <c r="J80" s="130">
        <f>IF(I80=0,G80,"")</f>
        <v>370575</v>
      </c>
      <c r="K80" s="186" t="str">
        <f>IF(J80&gt;0,"ATRASADO","")</f>
        <v>ATRASADO</v>
      </c>
    </row>
    <row r="81" spans="2:11" s="196" customFormat="1">
      <c r="B81" s="10"/>
      <c r="C81" s="49"/>
      <c r="D81" s="13"/>
      <c r="E81" s="19"/>
      <c r="F81" s="60"/>
      <c r="G81" s="32"/>
      <c r="H81" s="10"/>
      <c r="I81" s="130"/>
      <c r="J81" s="130"/>
      <c r="K81" s="186"/>
    </row>
    <row r="82" spans="2:11" s="82" customFormat="1">
      <c r="B82" s="11">
        <v>41488</v>
      </c>
      <c r="C82" s="16">
        <v>1500000082</v>
      </c>
      <c r="D82" s="13" t="s">
        <v>19</v>
      </c>
      <c r="E82" s="19" t="s">
        <v>20</v>
      </c>
      <c r="F82" s="60">
        <v>2254</v>
      </c>
      <c r="G82" s="32">
        <v>1408750</v>
      </c>
      <c r="H82" s="11">
        <v>41488</v>
      </c>
      <c r="I82" s="130">
        <f t="shared" ref="I82:I93" si="6">IF(G82&gt;0,0,"")</f>
        <v>0</v>
      </c>
      <c r="J82" s="130">
        <f t="shared" ref="J82:J93" si="7">IF(I82=0,G82,"")</f>
        <v>1408750</v>
      </c>
      <c r="K82" s="186" t="str">
        <f t="shared" ref="K82:K91" si="8">IF(J82&gt;0,"ATRASADO","")</f>
        <v>ATRASADO</v>
      </c>
    </row>
    <row r="83" spans="2:11" s="83" customFormat="1">
      <c r="B83" s="11">
        <v>41506</v>
      </c>
      <c r="C83" s="16">
        <v>1500000087</v>
      </c>
      <c r="D83" s="13" t="s">
        <v>19</v>
      </c>
      <c r="E83" s="19" t="s">
        <v>20</v>
      </c>
      <c r="F83" s="60">
        <v>2254</v>
      </c>
      <c r="G83" s="32">
        <v>1092500.19</v>
      </c>
      <c r="H83" s="11">
        <v>41506</v>
      </c>
      <c r="I83" s="130">
        <f t="shared" si="6"/>
        <v>0</v>
      </c>
      <c r="J83" s="130">
        <f t="shared" si="7"/>
        <v>1092500.19</v>
      </c>
      <c r="K83" s="186" t="str">
        <f t="shared" si="8"/>
        <v>ATRASADO</v>
      </c>
    </row>
    <row r="84" spans="2:11" s="83" customFormat="1">
      <c r="B84" s="11">
        <v>41513</v>
      </c>
      <c r="C84" s="16">
        <v>1500000088</v>
      </c>
      <c r="D84" s="13" t="s">
        <v>19</v>
      </c>
      <c r="E84" s="19" t="s">
        <v>20</v>
      </c>
      <c r="F84" s="60">
        <v>2254</v>
      </c>
      <c r="G84" s="32">
        <v>288000</v>
      </c>
      <c r="H84" s="11">
        <v>41513</v>
      </c>
      <c r="I84" s="130">
        <f t="shared" si="6"/>
        <v>0</v>
      </c>
      <c r="J84" s="130">
        <f t="shared" si="7"/>
        <v>288000</v>
      </c>
      <c r="K84" s="186" t="str">
        <f t="shared" si="8"/>
        <v>ATRASADO</v>
      </c>
    </row>
    <row r="85" spans="2:11" s="86" customFormat="1">
      <c r="B85" s="11">
        <v>41610</v>
      </c>
      <c r="C85" s="16">
        <v>1500000125</v>
      </c>
      <c r="D85" s="13" t="s">
        <v>19</v>
      </c>
      <c r="E85" s="19" t="s">
        <v>20</v>
      </c>
      <c r="F85" s="60">
        <v>2254</v>
      </c>
      <c r="G85" s="32">
        <v>825000</v>
      </c>
      <c r="H85" s="11">
        <v>41610</v>
      </c>
      <c r="I85" s="130">
        <f t="shared" si="6"/>
        <v>0</v>
      </c>
      <c r="J85" s="130">
        <f t="shared" si="7"/>
        <v>825000</v>
      </c>
      <c r="K85" s="186" t="str">
        <f t="shared" si="8"/>
        <v>ATRASADO</v>
      </c>
    </row>
    <row r="86" spans="2:11" s="82" customFormat="1">
      <c r="B86" s="11">
        <v>41639</v>
      </c>
      <c r="C86" s="16">
        <v>1500000130</v>
      </c>
      <c r="D86" s="13" t="s">
        <v>19</v>
      </c>
      <c r="E86" s="19" t="s">
        <v>20</v>
      </c>
      <c r="F86" s="60">
        <v>2254</v>
      </c>
      <c r="G86" s="32">
        <v>825000</v>
      </c>
      <c r="H86" s="11">
        <v>41639</v>
      </c>
      <c r="I86" s="130">
        <f t="shared" si="6"/>
        <v>0</v>
      </c>
      <c r="J86" s="130">
        <f t="shared" si="7"/>
        <v>825000</v>
      </c>
      <c r="K86" s="186" t="str">
        <f t="shared" si="8"/>
        <v>ATRASADO</v>
      </c>
    </row>
    <row r="87" spans="2:11" s="82" customFormat="1">
      <c r="B87" s="11">
        <v>41670</v>
      </c>
      <c r="C87" s="16">
        <v>1500000134</v>
      </c>
      <c r="D87" s="13" t="s">
        <v>19</v>
      </c>
      <c r="E87" s="19" t="s">
        <v>20</v>
      </c>
      <c r="F87" s="60">
        <v>2254</v>
      </c>
      <c r="G87" s="32">
        <v>755000</v>
      </c>
      <c r="H87" s="11">
        <v>41670</v>
      </c>
      <c r="I87" s="130">
        <f t="shared" si="6"/>
        <v>0</v>
      </c>
      <c r="J87" s="130">
        <f t="shared" si="7"/>
        <v>755000</v>
      </c>
      <c r="K87" s="186" t="str">
        <f t="shared" si="8"/>
        <v>ATRASADO</v>
      </c>
    </row>
    <row r="88" spans="2:11">
      <c r="B88" s="11">
        <v>41698</v>
      </c>
      <c r="C88" s="16">
        <v>1500000137</v>
      </c>
      <c r="D88" s="13" t="s">
        <v>19</v>
      </c>
      <c r="E88" s="19" t="s">
        <v>20</v>
      </c>
      <c r="F88" s="60">
        <v>2254</v>
      </c>
      <c r="G88" s="32">
        <v>318500</v>
      </c>
      <c r="H88" s="11">
        <v>41698</v>
      </c>
      <c r="I88" s="130">
        <f t="shared" si="6"/>
        <v>0</v>
      </c>
      <c r="J88" s="130">
        <f t="shared" si="7"/>
        <v>318500</v>
      </c>
      <c r="K88" s="186" t="str">
        <f t="shared" si="8"/>
        <v>ATRASADO</v>
      </c>
    </row>
    <row r="89" spans="2:11">
      <c r="B89" s="11">
        <v>42261</v>
      </c>
      <c r="C89" s="16">
        <v>1500000180</v>
      </c>
      <c r="D89" s="13" t="s">
        <v>19</v>
      </c>
      <c r="E89" s="19" t="s">
        <v>20</v>
      </c>
      <c r="F89" s="60">
        <v>2254</v>
      </c>
      <c r="G89" s="32">
        <v>270000</v>
      </c>
      <c r="H89" s="11">
        <v>42261</v>
      </c>
      <c r="I89" s="130">
        <f t="shared" si="6"/>
        <v>0</v>
      </c>
      <c r="J89" s="130">
        <f t="shared" si="7"/>
        <v>270000</v>
      </c>
      <c r="K89" s="186" t="str">
        <f t="shared" si="8"/>
        <v>ATRASADO</v>
      </c>
    </row>
    <row r="90" spans="2:11">
      <c r="B90" s="11">
        <v>42261</v>
      </c>
      <c r="C90" s="16">
        <v>1500000181</v>
      </c>
      <c r="D90" s="13" t="s">
        <v>19</v>
      </c>
      <c r="E90" s="19" t="s">
        <v>20</v>
      </c>
      <c r="F90" s="60">
        <v>2254</v>
      </c>
      <c r="G90" s="32">
        <v>270000</v>
      </c>
      <c r="H90" s="11">
        <v>42261</v>
      </c>
      <c r="I90" s="130">
        <f t="shared" si="6"/>
        <v>0</v>
      </c>
      <c r="J90" s="130">
        <f t="shared" si="7"/>
        <v>270000</v>
      </c>
      <c r="K90" s="186" t="str">
        <f t="shared" si="8"/>
        <v>ATRASADO</v>
      </c>
    </row>
    <row r="91" spans="2:11">
      <c r="B91" s="11">
        <v>42261</v>
      </c>
      <c r="C91" s="16">
        <v>1500000182</v>
      </c>
      <c r="D91" s="13" t="s">
        <v>19</v>
      </c>
      <c r="E91" s="19" t="s">
        <v>20</v>
      </c>
      <c r="F91" s="60">
        <v>2254</v>
      </c>
      <c r="G91" s="32">
        <v>270000</v>
      </c>
      <c r="H91" s="11">
        <v>42261</v>
      </c>
      <c r="I91" s="130">
        <f t="shared" si="6"/>
        <v>0</v>
      </c>
      <c r="J91" s="130">
        <f t="shared" si="7"/>
        <v>270000</v>
      </c>
      <c r="K91" s="186" t="str">
        <f t="shared" si="8"/>
        <v>ATRASADO</v>
      </c>
    </row>
    <row r="92" spans="2:11" s="86" customFormat="1">
      <c r="B92" s="10"/>
      <c r="C92" s="17"/>
      <c r="D92" s="13"/>
      <c r="E92" s="19"/>
      <c r="F92" s="60"/>
      <c r="G92" s="32"/>
      <c r="H92" s="10"/>
      <c r="I92" s="130" t="str">
        <f t="shared" si="6"/>
        <v/>
      </c>
      <c r="J92" s="130" t="str">
        <f t="shared" si="7"/>
        <v/>
      </c>
      <c r="K92" s="169"/>
    </row>
    <row r="93" spans="2:11" s="253" customFormat="1">
      <c r="B93" s="10">
        <v>44682</v>
      </c>
      <c r="C93" s="17" t="s">
        <v>1916</v>
      </c>
      <c r="D93" s="13" t="s">
        <v>1898</v>
      </c>
      <c r="E93" s="19" t="s">
        <v>593</v>
      </c>
      <c r="F93" s="60">
        <v>2213</v>
      </c>
      <c r="G93" s="32">
        <v>10883.6</v>
      </c>
      <c r="H93" s="10">
        <v>44682</v>
      </c>
      <c r="I93" s="130">
        <f t="shared" si="6"/>
        <v>0</v>
      </c>
      <c r="J93" s="130">
        <f t="shared" si="7"/>
        <v>10883.6</v>
      </c>
      <c r="K93" s="186" t="str">
        <f>IF(J93&gt;0,"ATRASADO","")</f>
        <v>ATRASADO</v>
      </c>
    </row>
    <row r="94" spans="2:11" s="253" customFormat="1">
      <c r="B94" s="10"/>
      <c r="C94" s="17"/>
      <c r="D94" s="13"/>
      <c r="E94" s="19"/>
      <c r="F94" s="60"/>
      <c r="G94" s="32"/>
      <c r="H94" s="10"/>
      <c r="I94" s="130"/>
      <c r="J94" s="130"/>
      <c r="K94" s="169"/>
    </row>
    <row r="95" spans="2:11" ht="24.75">
      <c r="B95" s="10">
        <v>41274</v>
      </c>
      <c r="C95" s="16">
        <v>100008923</v>
      </c>
      <c r="D95" s="13" t="s">
        <v>137</v>
      </c>
      <c r="E95" s="19" t="s">
        <v>463</v>
      </c>
      <c r="F95" s="60">
        <v>2311</v>
      </c>
      <c r="G95" s="32">
        <v>32625</v>
      </c>
      <c r="H95" s="27">
        <v>41274</v>
      </c>
      <c r="I95" s="130">
        <f t="shared" ref="I95:I108" si="9">IF(G95&gt;0,0,"")</f>
        <v>0</v>
      </c>
      <c r="J95" s="130">
        <f t="shared" ref="J95:J108" si="10">IF(I95=0,G95,"")</f>
        <v>32625</v>
      </c>
      <c r="K95" s="186" t="str">
        <f t="shared" ref="K95:K106" si="11">IF(J95&gt;0,"ATRASADO","")</f>
        <v>ATRASADO</v>
      </c>
    </row>
    <row r="96" spans="2:11">
      <c r="B96" s="10">
        <v>40632</v>
      </c>
      <c r="C96" s="16">
        <v>100008847</v>
      </c>
      <c r="D96" s="177" t="s">
        <v>1015</v>
      </c>
      <c r="E96" s="19" t="s">
        <v>463</v>
      </c>
      <c r="F96" s="60">
        <v>2311</v>
      </c>
      <c r="G96" s="32">
        <v>24000</v>
      </c>
      <c r="H96" s="10">
        <v>40632</v>
      </c>
      <c r="I96" s="130">
        <f t="shared" si="9"/>
        <v>0</v>
      </c>
      <c r="J96" s="130">
        <f t="shared" si="10"/>
        <v>24000</v>
      </c>
      <c r="K96" s="186" t="str">
        <f t="shared" si="11"/>
        <v>ATRASADO</v>
      </c>
    </row>
    <row r="97" spans="2:11" ht="24.75">
      <c r="B97" s="10">
        <v>40666</v>
      </c>
      <c r="C97" s="16">
        <v>100008854</v>
      </c>
      <c r="D97" s="13" t="s">
        <v>137</v>
      </c>
      <c r="E97" s="19" t="s">
        <v>463</v>
      </c>
      <c r="F97" s="60">
        <v>2311</v>
      </c>
      <c r="G97" s="32">
        <v>35475</v>
      </c>
      <c r="H97" s="10">
        <v>40666</v>
      </c>
      <c r="I97" s="130">
        <f t="shared" si="9"/>
        <v>0</v>
      </c>
      <c r="J97" s="130">
        <f t="shared" si="10"/>
        <v>35475</v>
      </c>
      <c r="K97" s="186" t="str">
        <f t="shared" si="11"/>
        <v>ATRASADO</v>
      </c>
    </row>
    <row r="98" spans="2:11" ht="24.75">
      <c r="B98" s="10">
        <v>40694</v>
      </c>
      <c r="C98" s="16">
        <v>100008858</v>
      </c>
      <c r="D98" s="13" t="s">
        <v>137</v>
      </c>
      <c r="E98" s="19" t="s">
        <v>463</v>
      </c>
      <c r="F98" s="60">
        <v>2311</v>
      </c>
      <c r="G98" s="32">
        <v>45675</v>
      </c>
      <c r="H98" s="10">
        <v>40694</v>
      </c>
      <c r="I98" s="130">
        <f t="shared" si="9"/>
        <v>0</v>
      </c>
      <c r="J98" s="130">
        <f t="shared" si="10"/>
        <v>45675</v>
      </c>
      <c r="K98" s="186" t="str">
        <f t="shared" si="11"/>
        <v>ATRASADO</v>
      </c>
    </row>
    <row r="99" spans="2:11" ht="24.75">
      <c r="B99" s="10">
        <v>40724</v>
      </c>
      <c r="C99" s="16">
        <v>100008863</v>
      </c>
      <c r="D99" s="13" t="s">
        <v>137</v>
      </c>
      <c r="E99" s="19" t="s">
        <v>463</v>
      </c>
      <c r="F99" s="60">
        <v>2311</v>
      </c>
      <c r="G99" s="32">
        <v>43500</v>
      </c>
      <c r="H99" s="10">
        <v>40724</v>
      </c>
      <c r="I99" s="130">
        <f t="shared" si="9"/>
        <v>0</v>
      </c>
      <c r="J99" s="130">
        <f t="shared" si="10"/>
        <v>43500</v>
      </c>
      <c r="K99" s="186" t="str">
        <f t="shared" si="11"/>
        <v>ATRASADO</v>
      </c>
    </row>
    <row r="100" spans="2:11" ht="24.75">
      <c r="B100" s="10">
        <v>40816</v>
      </c>
      <c r="C100" s="16">
        <v>100008886</v>
      </c>
      <c r="D100" s="13" t="s">
        <v>137</v>
      </c>
      <c r="E100" s="19" t="s">
        <v>463</v>
      </c>
      <c r="F100" s="60">
        <v>2311</v>
      </c>
      <c r="G100" s="32">
        <v>47850</v>
      </c>
      <c r="H100" s="10">
        <v>40816</v>
      </c>
      <c r="I100" s="130">
        <f t="shared" si="9"/>
        <v>0</v>
      </c>
      <c r="J100" s="130">
        <f t="shared" si="10"/>
        <v>47850</v>
      </c>
      <c r="K100" s="186" t="str">
        <f t="shared" si="11"/>
        <v>ATRASADO</v>
      </c>
    </row>
    <row r="101" spans="2:11" ht="24.75">
      <c r="B101" s="10">
        <v>40847</v>
      </c>
      <c r="C101" s="16">
        <v>100008894</v>
      </c>
      <c r="D101" s="13" t="s">
        <v>137</v>
      </c>
      <c r="E101" s="19" t="s">
        <v>463</v>
      </c>
      <c r="F101" s="60">
        <v>2311</v>
      </c>
      <c r="G101" s="32">
        <v>45675</v>
      </c>
      <c r="H101" s="10">
        <v>40847</v>
      </c>
      <c r="I101" s="130">
        <f t="shared" si="9"/>
        <v>0</v>
      </c>
      <c r="J101" s="130">
        <f t="shared" si="10"/>
        <v>45675</v>
      </c>
      <c r="K101" s="186" t="str">
        <f t="shared" si="11"/>
        <v>ATRASADO</v>
      </c>
    </row>
    <row r="102" spans="2:11" ht="24.75">
      <c r="B102" s="10">
        <v>40907</v>
      </c>
      <c r="C102" s="16">
        <v>100008912</v>
      </c>
      <c r="D102" s="13" t="s">
        <v>137</v>
      </c>
      <c r="E102" s="19" t="s">
        <v>463</v>
      </c>
      <c r="F102" s="60">
        <v>2311</v>
      </c>
      <c r="G102" s="32">
        <v>15225</v>
      </c>
      <c r="H102" s="10">
        <v>40907</v>
      </c>
      <c r="I102" s="130">
        <f t="shared" si="9"/>
        <v>0</v>
      </c>
      <c r="J102" s="130">
        <f t="shared" si="10"/>
        <v>15225</v>
      </c>
      <c r="K102" s="186" t="str">
        <f t="shared" si="11"/>
        <v>ATRASADO</v>
      </c>
    </row>
    <row r="103" spans="2:11" ht="24.75">
      <c r="B103" s="10">
        <v>40968</v>
      </c>
      <c r="C103" s="16">
        <v>100008932</v>
      </c>
      <c r="D103" s="13" t="s">
        <v>137</v>
      </c>
      <c r="E103" s="19" t="s">
        <v>463</v>
      </c>
      <c r="F103" s="60">
        <v>2311</v>
      </c>
      <c r="G103" s="32">
        <v>43500</v>
      </c>
      <c r="H103" s="27">
        <v>40968</v>
      </c>
      <c r="I103" s="130">
        <f t="shared" si="9"/>
        <v>0</v>
      </c>
      <c r="J103" s="130">
        <f t="shared" si="10"/>
        <v>43500</v>
      </c>
      <c r="K103" s="186" t="str">
        <f t="shared" si="11"/>
        <v>ATRASADO</v>
      </c>
    </row>
    <row r="104" spans="2:11" s="63" customFormat="1" ht="24.75">
      <c r="B104" s="10">
        <v>40999</v>
      </c>
      <c r="C104" s="16">
        <v>100008940</v>
      </c>
      <c r="D104" s="13" t="s">
        <v>137</v>
      </c>
      <c r="E104" s="19" t="s">
        <v>463</v>
      </c>
      <c r="F104" s="60">
        <v>2311</v>
      </c>
      <c r="G104" s="32">
        <v>43500</v>
      </c>
      <c r="H104" s="27">
        <v>40999</v>
      </c>
      <c r="I104" s="130">
        <f t="shared" si="9"/>
        <v>0</v>
      </c>
      <c r="J104" s="130">
        <f t="shared" si="10"/>
        <v>43500</v>
      </c>
      <c r="K104" s="186" t="str">
        <f t="shared" si="11"/>
        <v>ATRASADO</v>
      </c>
    </row>
    <row r="105" spans="2:11" s="63" customFormat="1" ht="24.75">
      <c r="B105" s="10">
        <v>41029</v>
      </c>
      <c r="C105" s="16">
        <v>100008949</v>
      </c>
      <c r="D105" s="13" t="s">
        <v>137</v>
      </c>
      <c r="E105" s="19" t="s">
        <v>463</v>
      </c>
      <c r="F105" s="60">
        <v>2311</v>
      </c>
      <c r="G105" s="32">
        <v>34800</v>
      </c>
      <c r="H105" s="27">
        <v>41029</v>
      </c>
      <c r="I105" s="130">
        <f t="shared" si="9"/>
        <v>0</v>
      </c>
      <c r="J105" s="130">
        <f t="shared" si="10"/>
        <v>34800</v>
      </c>
      <c r="K105" s="186" t="str">
        <f t="shared" si="11"/>
        <v>ATRASADO</v>
      </c>
    </row>
    <row r="106" spans="2:11" ht="24.75">
      <c r="B106" s="10">
        <v>41059</v>
      </c>
      <c r="C106" s="16">
        <v>100008967</v>
      </c>
      <c r="D106" s="13" t="s">
        <v>137</v>
      </c>
      <c r="E106" s="19" t="s">
        <v>463</v>
      </c>
      <c r="F106" s="60">
        <v>2311</v>
      </c>
      <c r="G106" s="32">
        <v>45675</v>
      </c>
      <c r="H106" s="27">
        <v>41059</v>
      </c>
      <c r="I106" s="130">
        <f t="shared" si="9"/>
        <v>0</v>
      </c>
      <c r="J106" s="130">
        <f t="shared" si="10"/>
        <v>45675</v>
      </c>
      <c r="K106" s="186" t="str">
        <f t="shared" si="11"/>
        <v>ATRASADO</v>
      </c>
    </row>
    <row r="107" spans="2:11" s="125" customFormat="1">
      <c r="B107" s="10"/>
      <c r="C107" s="16"/>
      <c r="D107" s="13"/>
      <c r="E107" s="19"/>
      <c r="F107" s="60"/>
      <c r="G107" s="32"/>
      <c r="H107" s="27"/>
      <c r="I107" s="130" t="str">
        <f t="shared" si="9"/>
        <v/>
      </c>
      <c r="J107" s="130" t="str">
        <f t="shared" si="10"/>
        <v/>
      </c>
      <c r="K107" s="186"/>
    </row>
    <row r="108" spans="2:11" s="82" customFormat="1">
      <c r="B108" s="10">
        <v>41850</v>
      </c>
      <c r="C108" s="17">
        <v>1500000003</v>
      </c>
      <c r="D108" s="13" t="s">
        <v>135</v>
      </c>
      <c r="E108" s="19" t="s">
        <v>6</v>
      </c>
      <c r="F108" s="60">
        <v>2254</v>
      </c>
      <c r="G108" s="32">
        <v>45000.01</v>
      </c>
      <c r="H108" s="10">
        <v>41850</v>
      </c>
      <c r="I108" s="130">
        <f t="shared" si="9"/>
        <v>0</v>
      </c>
      <c r="J108" s="130">
        <f t="shared" si="10"/>
        <v>45000.01</v>
      </c>
      <c r="K108" s="186" t="str">
        <f>IF(J108&gt;0,"ATRASADO","")</f>
        <v>ATRASADO</v>
      </c>
    </row>
    <row r="109" spans="2:11" s="253" customFormat="1">
      <c r="B109" s="10"/>
      <c r="C109" s="17"/>
      <c r="D109" s="13"/>
      <c r="E109" s="19"/>
      <c r="F109" s="60"/>
      <c r="G109" s="32"/>
      <c r="H109" s="10"/>
      <c r="I109" s="130"/>
      <c r="J109" s="130"/>
      <c r="K109" s="186"/>
    </row>
    <row r="110" spans="2:11" s="253" customFormat="1">
      <c r="B110" s="10">
        <v>44682</v>
      </c>
      <c r="C110" s="17" t="s">
        <v>1272</v>
      </c>
      <c r="D110" s="13" t="s">
        <v>1917</v>
      </c>
      <c r="E110" s="19" t="s">
        <v>463</v>
      </c>
      <c r="F110" s="60">
        <v>2311</v>
      </c>
      <c r="G110" s="32">
        <v>99360</v>
      </c>
      <c r="H110" s="10">
        <v>44682</v>
      </c>
      <c r="I110" s="130">
        <f t="shared" ref="I110:I141" si="12">IF(G110&gt;0,0,"")</f>
        <v>0</v>
      </c>
      <c r="J110" s="130">
        <f t="shared" ref="J110:J141" si="13">IF(I110=0,G110,"")</f>
        <v>99360</v>
      </c>
      <c r="K110" s="186" t="str">
        <f t="shared" ref="K110:K118" si="14">IF(J110&gt;0,"ATRASADO","")</f>
        <v>ATRASADO</v>
      </c>
    </row>
    <row r="111" spans="2:11" s="253" customFormat="1">
      <c r="B111" s="10">
        <v>44682</v>
      </c>
      <c r="C111" s="17" t="s">
        <v>1273</v>
      </c>
      <c r="D111" s="13" t="s">
        <v>1917</v>
      </c>
      <c r="E111" s="19" t="s">
        <v>463</v>
      </c>
      <c r="F111" s="60">
        <v>2311</v>
      </c>
      <c r="G111" s="32">
        <v>100800</v>
      </c>
      <c r="H111" s="10">
        <v>44682</v>
      </c>
      <c r="I111" s="130">
        <f t="shared" si="12"/>
        <v>0</v>
      </c>
      <c r="J111" s="130">
        <f t="shared" si="13"/>
        <v>100800</v>
      </c>
      <c r="K111" s="186" t="str">
        <f t="shared" si="14"/>
        <v>ATRASADO</v>
      </c>
    </row>
    <row r="112" spans="2:11" s="253" customFormat="1">
      <c r="B112" s="10">
        <v>44682</v>
      </c>
      <c r="C112" s="17" t="s">
        <v>1918</v>
      </c>
      <c r="D112" s="13" t="s">
        <v>1917</v>
      </c>
      <c r="E112" s="19" t="s">
        <v>463</v>
      </c>
      <c r="F112" s="60">
        <v>2311</v>
      </c>
      <c r="G112" s="32">
        <v>91800</v>
      </c>
      <c r="H112" s="10">
        <v>44682</v>
      </c>
      <c r="I112" s="130">
        <f t="shared" si="12"/>
        <v>0</v>
      </c>
      <c r="J112" s="130">
        <f t="shared" si="13"/>
        <v>91800</v>
      </c>
      <c r="K112" s="186" t="str">
        <f t="shared" si="14"/>
        <v>ATRASADO</v>
      </c>
    </row>
    <row r="113" spans="2:11" s="253" customFormat="1">
      <c r="B113" s="10">
        <v>44682</v>
      </c>
      <c r="C113" s="17" t="s">
        <v>1824</v>
      </c>
      <c r="D113" s="13" t="s">
        <v>1917</v>
      </c>
      <c r="E113" s="19" t="s">
        <v>463</v>
      </c>
      <c r="F113" s="60">
        <v>2311</v>
      </c>
      <c r="G113" s="32">
        <v>111600</v>
      </c>
      <c r="H113" s="10">
        <v>44682</v>
      </c>
      <c r="I113" s="130">
        <f t="shared" si="12"/>
        <v>0</v>
      </c>
      <c r="J113" s="130">
        <f t="shared" si="13"/>
        <v>111600</v>
      </c>
      <c r="K113" s="186" t="str">
        <f t="shared" si="14"/>
        <v>ATRASADO</v>
      </c>
    </row>
    <row r="114" spans="2:11" s="253" customFormat="1">
      <c r="B114" s="10">
        <v>44682</v>
      </c>
      <c r="C114" s="17" t="s">
        <v>1291</v>
      </c>
      <c r="D114" s="13" t="s">
        <v>1917</v>
      </c>
      <c r="E114" s="19" t="s">
        <v>463</v>
      </c>
      <c r="F114" s="60">
        <v>2311</v>
      </c>
      <c r="G114" s="32">
        <v>99720</v>
      </c>
      <c r="H114" s="10">
        <v>44682</v>
      </c>
      <c r="I114" s="130">
        <f t="shared" si="12"/>
        <v>0</v>
      </c>
      <c r="J114" s="130">
        <f t="shared" si="13"/>
        <v>99720</v>
      </c>
      <c r="K114" s="186" t="str">
        <f t="shared" si="14"/>
        <v>ATRASADO</v>
      </c>
    </row>
    <row r="115" spans="2:11" s="253" customFormat="1">
      <c r="B115" s="10">
        <v>44682</v>
      </c>
      <c r="C115" s="17" t="s">
        <v>1919</v>
      </c>
      <c r="D115" s="13" t="s">
        <v>1917</v>
      </c>
      <c r="E115" s="19" t="s">
        <v>463</v>
      </c>
      <c r="F115" s="60">
        <v>2311</v>
      </c>
      <c r="G115" s="32">
        <v>108000</v>
      </c>
      <c r="H115" s="10">
        <v>44682</v>
      </c>
      <c r="I115" s="130">
        <f t="shared" si="12"/>
        <v>0</v>
      </c>
      <c r="J115" s="130">
        <f t="shared" si="13"/>
        <v>108000</v>
      </c>
      <c r="K115" s="186" t="str">
        <f t="shared" si="14"/>
        <v>ATRASADO</v>
      </c>
    </row>
    <row r="116" spans="2:11" s="253" customFormat="1">
      <c r="B116" s="10">
        <v>44682</v>
      </c>
      <c r="C116" s="17" t="s">
        <v>1298</v>
      </c>
      <c r="D116" s="13" t="s">
        <v>1917</v>
      </c>
      <c r="E116" s="19" t="s">
        <v>463</v>
      </c>
      <c r="F116" s="60">
        <v>2311</v>
      </c>
      <c r="G116" s="32">
        <v>108000</v>
      </c>
      <c r="H116" s="10">
        <v>44682</v>
      </c>
      <c r="I116" s="130">
        <f t="shared" si="12"/>
        <v>0</v>
      </c>
      <c r="J116" s="130">
        <f t="shared" si="13"/>
        <v>108000</v>
      </c>
      <c r="K116" s="186" t="str">
        <f t="shared" si="14"/>
        <v>ATRASADO</v>
      </c>
    </row>
    <row r="117" spans="2:11" s="253" customFormat="1">
      <c r="B117" s="10">
        <v>44682</v>
      </c>
      <c r="C117" s="17" t="s">
        <v>1920</v>
      </c>
      <c r="D117" s="13" t="s">
        <v>1917</v>
      </c>
      <c r="E117" s="19" t="s">
        <v>463</v>
      </c>
      <c r="F117" s="60">
        <v>2311</v>
      </c>
      <c r="G117" s="32">
        <v>108000</v>
      </c>
      <c r="H117" s="10">
        <v>44682</v>
      </c>
      <c r="I117" s="130">
        <f t="shared" si="12"/>
        <v>0</v>
      </c>
      <c r="J117" s="130">
        <f t="shared" si="13"/>
        <v>108000</v>
      </c>
      <c r="K117" s="186" t="str">
        <f t="shared" si="14"/>
        <v>ATRASADO</v>
      </c>
    </row>
    <row r="118" spans="2:11" s="253" customFormat="1">
      <c r="B118" s="10">
        <v>44682</v>
      </c>
      <c r="C118" s="17" t="s">
        <v>1921</v>
      </c>
      <c r="D118" s="13" t="s">
        <v>1917</v>
      </c>
      <c r="E118" s="19" t="s">
        <v>463</v>
      </c>
      <c r="F118" s="60">
        <v>2311</v>
      </c>
      <c r="G118" s="32">
        <v>102960</v>
      </c>
      <c r="H118" s="10">
        <v>44682</v>
      </c>
      <c r="I118" s="130">
        <f t="shared" si="12"/>
        <v>0</v>
      </c>
      <c r="J118" s="130">
        <f t="shared" si="13"/>
        <v>102960</v>
      </c>
      <c r="K118" s="186" t="str">
        <f t="shared" si="14"/>
        <v>ATRASADO</v>
      </c>
    </row>
    <row r="119" spans="2:11" s="97" customFormat="1">
      <c r="B119" s="10"/>
      <c r="C119" s="25"/>
      <c r="D119" s="13"/>
      <c r="E119" s="19"/>
      <c r="F119" s="60"/>
      <c r="G119" s="32"/>
      <c r="H119" s="10"/>
      <c r="I119" s="130" t="str">
        <f t="shared" si="12"/>
        <v/>
      </c>
      <c r="J119" s="130" t="str">
        <f t="shared" si="13"/>
        <v/>
      </c>
      <c r="K119" s="186"/>
    </row>
    <row r="120" spans="2:11">
      <c r="B120" s="10">
        <v>41458</v>
      </c>
      <c r="C120" s="16">
        <v>1500002020</v>
      </c>
      <c r="D120" s="13" t="s">
        <v>133</v>
      </c>
      <c r="E120" s="19" t="s">
        <v>134</v>
      </c>
      <c r="F120" s="60">
        <v>2253</v>
      </c>
      <c r="G120" s="32">
        <v>231.37</v>
      </c>
      <c r="H120" s="10">
        <v>41458</v>
      </c>
      <c r="I120" s="130">
        <f t="shared" si="12"/>
        <v>0</v>
      </c>
      <c r="J120" s="130">
        <f t="shared" si="13"/>
        <v>231.37</v>
      </c>
      <c r="K120" s="186" t="str">
        <f t="shared" ref="K120:K150" si="15">IF(J120&gt;0,"ATRASADO","")</f>
        <v>ATRASADO</v>
      </c>
    </row>
    <row r="121" spans="2:11">
      <c r="B121" s="10">
        <v>41461</v>
      </c>
      <c r="C121" s="16">
        <v>1500002027</v>
      </c>
      <c r="D121" s="13" t="s">
        <v>133</v>
      </c>
      <c r="E121" s="19" t="s">
        <v>134</v>
      </c>
      <c r="F121" s="60">
        <v>2253</v>
      </c>
      <c r="G121" s="32">
        <v>1020.7</v>
      </c>
      <c r="H121" s="10">
        <v>41461</v>
      </c>
      <c r="I121" s="130">
        <f t="shared" si="12"/>
        <v>0</v>
      </c>
      <c r="J121" s="130">
        <f t="shared" si="13"/>
        <v>1020.7</v>
      </c>
      <c r="K121" s="186" t="str">
        <f t="shared" si="15"/>
        <v>ATRASADO</v>
      </c>
    </row>
    <row r="122" spans="2:11">
      <c r="B122" s="10">
        <v>41484</v>
      </c>
      <c r="C122" s="16">
        <v>1500002059</v>
      </c>
      <c r="D122" s="13" t="s">
        <v>133</v>
      </c>
      <c r="E122" s="19" t="s">
        <v>134</v>
      </c>
      <c r="F122" s="60">
        <v>2253</v>
      </c>
      <c r="G122" s="32">
        <v>9002.8799999999992</v>
      </c>
      <c r="H122" s="10">
        <v>41484</v>
      </c>
      <c r="I122" s="130">
        <f t="shared" si="12"/>
        <v>0</v>
      </c>
      <c r="J122" s="130">
        <f t="shared" si="13"/>
        <v>9002.8799999999992</v>
      </c>
      <c r="K122" s="186" t="str">
        <f t="shared" si="15"/>
        <v>ATRASADO</v>
      </c>
    </row>
    <row r="123" spans="2:11">
      <c r="B123" s="10">
        <v>41540</v>
      </c>
      <c r="C123" s="16">
        <v>1500002127</v>
      </c>
      <c r="D123" s="13" t="s">
        <v>133</v>
      </c>
      <c r="E123" s="19" t="s">
        <v>134</v>
      </c>
      <c r="F123" s="60">
        <v>2253</v>
      </c>
      <c r="G123" s="32">
        <v>5865.28</v>
      </c>
      <c r="H123" s="10">
        <v>41540</v>
      </c>
      <c r="I123" s="130">
        <f t="shared" si="12"/>
        <v>0</v>
      </c>
      <c r="J123" s="130">
        <f t="shared" si="13"/>
        <v>5865.28</v>
      </c>
      <c r="K123" s="186" t="str">
        <f t="shared" si="15"/>
        <v>ATRASADO</v>
      </c>
    </row>
    <row r="124" spans="2:11">
      <c r="B124" s="10">
        <v>41550</v>
      </c>
      <c r="C124" s="16">
        <v>1500002138</v>
      </c>
      <c r="D124" s="13" t="s">
        <v>133</v>
      </c>
      <c r="E124" s="19" t="s">
        <v>134</v>
      </c>
      <c r="F124" s="60">
        <v>2253</v>
      </c>
      <c r="G124" s="32">
        <v>7664.17</v>
      </c>
      <c r="H124" s="10">
        <v>41550</v>
      </c>
      <c r="I124" s="130">
        <f t="shared" si="12"/>
        <v>0</v>
      </c>
      <c r="J124" s="130">
        <f t="shared" si="13"/>
        <v>7664.17</v>
      </c>
      <c r="K124" s="186" t="str">
        <f t="shared" si="15"/>
        <v>ATRASADO</v>
      </c>
    </row>
    <row r="125" spans="2:11">
      <c r="B125" s="10">
        <v>41597</v>
      </c>
      <c r="C125" s="16">
        <v>1500002185</v>
      </c>
      <c r="D125" s="13" t="s">
        <v>133</v>
      </c>
      <c r="E125" s="19" t="s">
        <v>134</v>
      </c>
      <c r="F125" s="60">
        <v>2253</v>
      </c>
      <c r="G125" s="32">
        <v>21720.26</v>
      </c>
      <c r="H125" s="10">
        <v>41597</v>
      </c>
      <c r="I125" s="130">
        <f t="shared" si="12"/>
        <v>0</v>
      </c>
      <c r="J125" s="130">
        <f t="shared" si="13"/>
        <v>21720.26</v>
      </c>
      <c r="K125" s="186" t="str">
        <f t="shared" si="15"/>
        <v>ATRASADO</v>
      </c>
    </row>
    <row r="126" spans="2:11">
      <c r="B126" s="10">
        <v>41597</v>
      </c>
      <c r="C126" s="16">
        <v>1500002186</v>
      </c>
      <c r="D126" s="13" t="s">
        <v>133</v>
      </c>
      <c r="E126" s="19" t="s">
        <v>134</v>
      </c>
      <c r="F126" s="60">
        <v>2253</v>
      </c>
      <c r="G126" s="32">
        <v>433.65</v>
      </c>
      <c r="H126" s="10">
        <v>41597</v>
      </c>
      <c r="I126" s="130">
        <f t="shared" si="12"/>
        <v>0</v>
      </c>
      <c r="J126" s="130">
        <f t="shared" si="13"/>
        <v>433.65</v>
      </c>
      <c r="K126" s="186" t="str">
        <f t="shared" si="15"/>
        <v>ATRASADO</v>
      </c>
    </row>
    <row r="127" spans="2:11">
      <c r="B127" s="10">
        <v>41599</v>
      </c>
      <c r="C127" s="16">
        <v>1500002189</v>
      </c>
      <c r="D127" s="13" t="s">
        <v>133</v>
      </c>
      <c r="E127" s="19" t="s">
        <v>134</v>
      </c>
      <c r="F127" s="60">
        <v>2253</v>
      </c>
      <c r="G127" s="32">
        <v>10372.200000000001</v>
      </c>
      <c r="H127" s="10">
        <v>41599</v>
      </c>
      <c r="I127" s="130">
        <f t="shared" si="12"/>
        <v>0</v>
      </c>
      <c r="J127" s="130">
        <f t="shared" si="13"/>
        <v>10372.200000000001</v>
      </c>
      <c r="K127" s="186" t="str">
        <f t="shared" si="15"/>
        <v>ATRASADO</v>
      </c>
    </row>
    <row r="128" spans="2:11">
      <c r="B128" s="10">
        <v>41597</v>
      </c>
      <c r="C128" s="16">
        <v>1500002190</v>
      </c>
      <c r="D128" s="13" t="s">
        <v>133</v>
      </c>
      <c r="E128" s="19" t="s">
        <v>134</v>
      </c>
      <c r="F128" s="60">
        <v>2253</v>
      </c>
      <c r="G128" s="32">
        <v>8365.17</v>
      </c>
      <c r="H128" s="10">
        <v>41597</v>
      </c>
      <c r="I128" s="130">
        <f t="shared" si="12"/>
        <v>0</v>
      </c>
      <c r="J128" s="130">
        <f t="shared" si="13"/>
        <v>8365.17</v>
      </c>
      <c r="K128" s="186" t="str">
        <f t="shared" si="15"/>
        <v>ATRASADO</v>
      </c>
    </row>
    <row r="129" spans="2:11">
      <c r="B129" s="10">
        <v>41600</v>
      </c>
      <c r="C129" s="16">
        <v>1500002191</v>
      </c>
      <c r="D129" s="13" t="s">
        <v>133</v>
      </c>
      <c r="E129" s="19" t="s">
        <v>134</v>
      </c>
      <c r="F129" s="60">
        <v>2253</v>
      </c>
      <c r="G129" s="32">
        <v>9530.86</v>
      </c>
      <c r="H129" s="10">
        <v>41600</v>
      </c>
      <c r="I129" s="130">
        <f t="shared" si="12"/>
        <v>0</v>
      </c>
      <c r="J129" s="130">
        <f t="shared" si="13"/>
        <v>9530.86</v>
      </c>
      <c r="K129" s="186" t="str">
        <f t="shared" si="15"/>
        <v>ATRASADO</v>
      </c>
    </row>
    <row r="130" spans="2:11">
      <c r="B130" s="10">
        <v>41600</v>
      </c>
      <c r="C130" s="16">
        <v>1500002192</v>
      </c>
      <c r="D130" s="13" t="s">
        <v>133</v>
      </c>
      <c r="E130" s="19" t="s">
        <v>134</v>
      </c>
      <c r="F130" s="60">
        <v>2253</v>
      </c>
      <c r="G130" s="32">
        <v>6957.21</v>
      </c>
      <c r="H130" s="10">
        <v>41600</v>
      </c>
      <c r="I130" s="130">
        <f t="shared" si="12"/>
        <v>0</v>
      </c>
      <c r="J130" s="130">
        <f t="shared" si="13"/>
        <v>6957.21</v>
      </c>
      <c r="K130" s="186" t="str">
        <f t="shared" si="15"/>
        <v>ATRASADO</v>
      </c>
    </row>
    <row r="131" spans="2:11">
      <c r="B131" s="10">
        <v>41676</v>
      </c>
      <c r="C131" s="16">
        <v>1500002251</v>
      </c>
      <c r="D131" s="13" t="s">
        <v>133</v>
      </c>
      <c r="E131" s="19" t="s">
        <v>134</v>
      </c>
      <c r="F131" s="60">
        <v>2253</v>
      </c>
      <c r="G131" s="32">
        <v>4272.21</v>
      </c>
      <c r="H131" s="10">
        <v>41676</v>
      </c>
      <c r="I131" s="130">
        <f t="shared" si="12"/>
        <v>0</v>
      </c>
      <c r="J131" s="130">
        <f t="shared" si="13"/>
        <v>4272.21</v>
      </c>
      <c r="K131" s="186" t="str">
        <f t="shared" si="15"/>
        <v>ATRASADO</v>
      </c>
    </row>
    <row r="132" spans="2:11">
      <c r="B132" s="10">
        <v>41694</v>
      </c>
      <c r="C132" s="16">
        <v>1500002277</v>
      </c>
      <c r="D132" s="13" t="s">
        <v>133</v>
      </c>
      <c r="E132" s="19" t="s">
        <v>134</v>
      </c>
      <c r="F132" s="60">
        <v>2253</v>
      </c>
      <c r="G132" s="32">
        <v>3283.35</v>
      </c>
      <c r="H132" s="10">
        <v>41694</v>
      </c>
      <c r="I132" s="130">
        <f t="shared" si="12"/>
        <v>0</v>
      </c>
      <c r="J132" s="130">
        <f t="shared" si="13"/>
        <v>3283.35</v>
      </c>
      <c r="K132" s="186" t="str">
        <f t="shared" si="15"/>
        <v>ATRASADO</v>
      </c>
    </row>
    <row r="133" spans="2:11">
      <c r="B133" s="10">
        <v>41696</v>
      </c>
      <c r="C133" s="16">
        <v>1500002280</v>
      </c>
      <c r="D133" s="13" t="s">
        <v>133</v>
      </c>
      <c r="E133" s="19" t="s">
        <v>134</v>
      </c>
      <c r="F133" s="60">
        <v>2253</v>
      </c>
      <c r="G133" s="32">
        <v>6844</v>
      </c>
      <c r="H133" s="10">
        <v>41696</v>
      </c>
      <c r="I133" s="130">
        <f t="shared" si="12"/>
        <v>0</v>
      </c>
      <c r="J133" s="130">
        <f t="shared" si="13"/>
        <v>6844</v>
      </c>
      <c r="K133" s="186" t="str">
        <f t="shared" si="15"/>
        <v>ATRASADO</v>
      </c>
    </row>
    <row r="134" spans="2:11">
      <c r="B134" s="10">
        <v>41750</v>
      </c>
      <c r="C134" s="16">
        <v>1500002337</v>
      </c>
      <c r="D134" s="13" t="s">
        <v>133</v>
      </c>
      <c r="E134" s="19" t="s">
        <v>134</v>
      </c>
      <c r="F134" s="60">
        <v>2253</v>
      </c>
      <c r="G134" s="32">
        <v>1422.51</v>
      </c>
      <c r="H134" s="10">
        <v>41750</v>
      </c>
      <c r="I134" s="130">
        <f t="shared" si="12"/>
        <v>0</v>
      </c>
      <c r="J134" s="130">
        <f t="shared" si="13"/>
        <v>1422.51</v>
      </c>
      <c r="K134" s="186" t="str">
        <f t="shared" si="15"/>
        <v>ATRASADO</v>
      </c>
    </row>
    <row r="135" spans="2:11">
      <c r="B135" s="10">
        <v>41752</v>
      </c>
      <c r="C135" s="16">
        <v>1500002343</v>
      </c>
      <c r="D135" s="13" t="s">
        <v>133</v>
      </c>
      <c r="E135" s="19" t="s">
        <v>134</v>
      </c>
      <c r="F135" s="60">
        <v>2253</v>
      </c>
      <c r="G135" s="32">
        <v>3283.35</v>
      </c>
      <c r="H135" s="10">
        <v>41752</v>
      </c>
      <c r="I135" s="130">
        <f t="shared" si="12"/>
        <v>0</v>
      </c>
      <c r="J135" s="130">
        <f t="shared" si="13"/>
        <v>3283.35</v>
      </c>
      <c r="K135" s="186" t="str">
        <f t="shared" si="15"/>
        <v>ATRASADO</v>
      </c>
    </row>
    <row r="136" spans="2:11">
      <c r="B136" s="10">
        <v>41772</v>
      </c>
      <c r="C136" s="16">
        <v>1500002366</v>
      </c>
      <c r="D136" s="13" t="s">
        <v>133</v>
      </c>
      <c r="E136" s="19" t="s">
        <v>134</v>
      </c>
      <c r="F136" s="60">
        <v>2253</v>
      </c>
      <c r="G136" s="32">
        <v>260880.3</v>
      </c>
      <c r="H136" s="10">
        <v>41772</v>
      </c>
      <c r="I136" s="130">
        <f t="shared" si="12"/>
        <v>0</v>
      </c>
      <c r="J136" s="130">
        <f t="shared" si="13"/>
        <v>260880.3</v>
      </c>
      <c r="K136" s="186" t="str">
        <f t="shared" si="15"/>
        <v>ATRASADO</v>
      </c>
    </row>
    <row r="137" spans="2:11">
      <c r="B137" s="10">
        <v>41801</v>
      </c>
      <c r="C137" s="16">
        <v>1500002397</v>
      </c>
      <c r="D137" s="13" t="s">
        <v>133</v>
      </c>
      <c r="E137" s="19" t="s">
        <v>134</v>
      </c>
      <c r="F137" s="60">
        <v>2253</v>
      </c>
      <c r="G137" s="32">
        <v>261542.28</v>
      </c>
      <c r="H137" s="10">
        <v>41801</v>
      </c>
      <c r="I137" s="130">
        <f t="shared" si="12"/>
        <v>0</v>
      </c>
      <c r="J137" s="130">
        <f t="shared" si="13"/>
        <v>261542.28</v>
      </c>
      <c r="K137" s="186" t="str">
        <f t="shared" si="15"/>
        <v>ATRASADO</v>
      </c>
    </row>
    <row r="138" spans="2:11">
      <c r="B138" s="10">
        <v>41832</v>
      </c>
      <c r="C138" s="16">
        <v>1500002420</v>
      </c>
      <c r="D138" s="13" t="s">
        <v>133</v>
      </c>
      <c r="E138" s="19" t="s">
        <v>134</v>
      </c>
      <c r="F138" s="60">
        <v>2253</v>
      </c>
      <c r="G138" s="32">
        <v>262685.7</v>
      </c>
      <c r="H138" s="10">
        <v>41832</v>
      </c>
      <c r="I138" s="130">
        <f t="shared" si="12"/>
        <v>0</v>
      </c>
      <c r="J138" s="130">
        <f t="shared" si="13"/>
        <v>262685.7</v>
      </c>
      <c r="K138" s="186" t="str">
        <f t="shared" si="15"/>
        <v>ATRASADO</v>
      </c>
    </row>
    <row r="139" spans="2:11">
      <c r="B139" s="10">
        <v>41870</v>
      </c>
      <c r="C139" s="16">
        <v>1500002454</v>
      </c>
      <c r="D139" s="13" t="s">
        <v>133</v>
      </c>
      <c r="E139" s="19" t="s">
        <v>134</v>
      </c>
      <c r="F139" s="60">
        <v>2253</v>
      </c>
      <c r="G139" s="32">
        <v>261662.64</v>
      </c>
      <c r="H139" s="10">
        <v>41870</v>
      </c>
      <c r="I139" s="130">
        <f t="shared" si="12"/>
        <v>0</v>
      </c>
      <c r="J139" s="130">
        <f t="shared" si="13"/>
        <v>261662.64</v>
      </c>
      <c r="K139" s="186" t="str">
        <f t="shared" si="15"/>
        <v>ATRASADO</v>
      </c>
    </row>
    <row r="140" spans="2:11">
      <c r="B140" s="10">
        <v>41901</v>
      </c>
      <c r="C140" s="16">
        <v>1500002486</v>
      </c>
      <c r="D140" s="13" t="s">
        <v>133</v>
      </c>
      <c r="E140" s="19" t="s">
        <v>134</v>
      </c>
      <c r="F140" s="60">
        <v>2253</v>
      </c>
      <c r="G140" s="32">
        <v>262685.7</v>
      </c>
      <c r="H140" s="10">
        <v>41901</v>
      </c>
      <c r="I140" s="130">
        <f t="shared" si="12"/>
        <v>0</v>
      </c>
      <c r="J140" s="130">
        <f t="shared" si="13"/>
        <v>262685.7</v>
      </c>
      <c r="K140" s="186" t="str">
        <f t="shared" si="15"/>
        <v>ATRASADO</v>
      </c>
    </row>
    <row r="141" spans="2:11">
      <c r="B141" s="10">
        <v>41928</v>
      </c>
      <c r="C141" s="16">
        <v>1500002520</v>
      </c>
      <c r="D141" s="13" t="s">
        <v>133</v>
      </c>
      <c r="E141" s="19" t="s">
        <v>134</v>
      </c>
      <c r="F141" s="60">
        <v>2253</v>
      </c>
      <c r="G141" s="32">
        <v>263949.48</v>
      </c>
      <c r="H141" s="10">
        <v>41928</v>
      </c>
      <c r="I141" s="130">
        <f t="shared" si="12"/>
        <v>0</v>
      </c>
      <c r="J141" s="130">
        <f t="shared" si="13"/>
        <v>263949.48</v>
      </c>
      <c r="K141" s="186" t="str">
        <f t="shared" si="15"/>
        <v>ATRASADO</v>
      </c>
    </row>
    <row r="142" spans="2:11">
      <c r="B142" s="10">
        <v>41961</v>
      </c>
      <c r="C142" s="16">
        <v>1500002556</v>
      </c>
      <c r="D142" s="13" t="s">
        <v>133</v>
      </c>
      <c r="E142" s="19" t="s">
        <v>134</v>
      </c>
      <c r="F142" s="60">
        <v>2253</v>
      </c>
      <c r="G142" s="32">
        <v>265694.7</v>
      </c>
      <c r="H142" s="10">
        <v>41961</v>
      </c>
      <c r="I142" s="130">
        <f t="shared" ref="I142:I160" si="16">IF(G142&gt;0,0,"")</f>
        <v>0</v>
      </c>
      <c r="J142" s="130">
        <f t="shared" ref="J142:J160" si="17">IF(I142=0,G142,"")</f>
        <v>265694.7</v>
      </c>
      <c r="K142" s="186" t="str">
        <f t="shared" si="15"/>
        <v>ATRASADO</v>
      </c>
    </row>
    <row r="143" spans="2:11">
      <c r="B143" s="10">
        <v>41985</v>
      </c>
      <c r="C143" s="16">
        <v>1500002581</v>
      </c>
      <c r="D143" s="13" t="s">
        <v>133</v>
      </c>
      <c r="E143" s="19" t="s">
        <v>134</v>
      </c>
      <c r="F143" s="60">
        <v>2253</v>
      </c>
      <c r="G143" s="32">
        <v>265995.59999999998</v>
      </c>
      <c r="H143" s="10">
        <v>41985</v>
      </c>
      <c r="I143" s="130">
        <f t="shared" si="16"/>
        <v>0</v>
      </c>
      <c r="J143" s="130">
        <f t="shared" si="17"/>
        <v>265995.59999999998</v>
      </c>
      <c r="K143" s="186" t="str">
        <f t="shared" si="15"/>
        <v>ATRASADO</v>
      </c>
    </row>
    <row r="144" spans="2:11">
      <c r="B144" s="10">
        <v>42023</v>
      </c>
      <c r="C144" s="16">
        <v>1500002607</v>
      </c>
      <c r="D144" s="13" t="s">
        <v>133</v>
      </c>
      <c r="E144" s="19" t="s">
        <v>134</v>
      </c>
      <c r="F144" s="60">
        <v>2253</v>
      </c>
      <c r="G144" s="32">
        <v>268342.62</v>
      </c>
      <c r="H144" s="10">
        <v>42023</v>
      </c>
      <c r="I144" s="130">
        <f t="shared" si="16"/>
        <v>0</v>
      </c>
      <c r="J144" s="130">
        <f t="shared" si="17"/>
        <v>268342.62</v>
      </c>
      <c r="K144" s="186" t="str">
        <f t="shared" si="15"/>
        <v>ATRASADO</v>
      </c>
    </row>
    <row r="145" spans="2:11">
      <c r="B145" s="10">
        <v>42046</v>
      </c>
      <c r="C145" s="16">
        <v>1500002630</v>
      </c>
      <c r="D145" s="13" t="s">
        <v>133</v>
      </c>
      <c r="E145" s="19" t="s">
        <v>134</v>
      </c>
      <c r="F145" s="60">
        <v>2253</v>
      </c>
      <c r="G145" s="32">
        <v>272013.59999999998</v>
      </c>
      <c r="H145" s="10">
        <v>42046</v>
      </c>
      <c r="I145" s="130">
        <f t="shared" si="16"/>
        <v>0</v>
      </c>
      <c r="J145" s="130">
        <f t="shared" si="17"/>
        <v>272013.59999999998</v>
      </c>
      <c r="K145" s="186" t="str">
        <f t="shared" si="15"/>
        <v>ATRASADO</v>
      </c>
    </row>
    <row r="146" spans="2:11">
      <c r="B146" s="10">
        <v>42074</v>
      </c>
      <c r="C146" s="16">
        <v>1500002656</v>
      </c>
      <c r="D146" s="13" t="s">
        <v>133</v>
      </c>
      <c r="E146" s="19" t="s">
        <v>134</v>
      </c>
      <c r="F146" s="60">
        <v>2253</v>
      </c>
      <c r="G146" s="32">
        <v>270208.2</v>
      </c>
      <c r="H146" s="10">
        <v>42074</v>
      </c>
      <c r="I146" s="130">
        <f t="shared" si="16"/>
        <v>0</v>
      </c>
      <c r="J146" s="130">
        <f t="shared" si="17"/>
        <v>270208.2</v>
      </c>
      <c r="K146" s="186" t="str">
        <f t="shared" si="15"/>
        <v>ATRASADO</v>
      </c>
    </row>
    <row r="147" spans="2:11">
      <c r="B147" s="10">
        <v>42108</v>
      </c>
      <c r="C147" s="16">
        <v>1500002693</v>
      </c>
      <c r="D147" s="13" t="s">
        <v>133</v>
      </c>
      <c r="E147" s="19" t="s">
        <v>134</v>
      </c>
      <c r="F147" s="60">
        <v>2253</v>
      </c>
      <c r="G147" s="32">
        <v>270509.09999999998</v>
      </c>
      <c r="H147" s="10">
        <v>42108</v>
      </c>
      <c r="I147" s="130">
        <f t="shared" si="16"/>
        <v>0</v>
      </c>
      <c r="J147" s="130">
        <f t="shared" si="17"/>
        <v>270509.09999999998</v>
      </c>
      <c r="K147" s="186" t="str">
        <f t="shared" si="15"/>
        <v>ATRASADO</v>
      </c>
    </row>
    <row r="148" spans="2:11">
      <c r="B148" s="10">
        <v>42226</v>
      </c>
      <c r="C148" s="16">
        <v>1500002842</v>
      </c>
      <c r="D148" s="13" t="s">
        <v>133</v>
      </c>
      <c r="E148" s="19" t="s">
        <v>134</v>
      </c>
      <c r="F148" s="60">
        <v>2253</v>
      </c>
      <c r="G148" s="32">
        <v>1086850.8</v>
      </c>
      <c r="H148" s="10">
        <v>42226</v>
      </c>
      <c r="I148" s="130">
        <f t="shared" si="16"/>
        <v>0</v>
      </c>
      <c r="J148" s="130">
        <f t="shared" si="17"/>
        <v>1086850.8</v>
      </c>
      <c r="K148" s="186" t="str">
        <f t="shared" si="15"/>
        <v>ATRASADO</v>
      </c>
    </row>
    <row r="149" spans="2:11">
      <c r="B149" s="10">
        <v>42257</v>
      </c>
      <c r="C149" s="16">
        <v>1500002876</v>
      </c>
      <c r="D149" s="13" t="s">
        <v>133</v>
      </c>
      <c r="E149" s="19" t="s">
        <v>134</v>
      </c>
      <c r="F149" s="60">
        <v>2253</v>
      </c>
      <c r="G149" s="32">
        <v>271833.06</v>
      </c>
      <c r="H149" s="10">
        <v>42257</v>
      </c>
      <c r="I149" s="130">
        <f t="shared" si="16"/>
        <v>0</v>
      </c>
      <c r="J149" s="130">
        <f t="shared" si="17"/>
        <v>271833.06</v>
      </c>
      <c r="K149" s="186" t="str">
        <f t="shared" si="15"/>
        <v>ATRASADO</v>
      </c>
    </row>
    <row r="150" spans="2:11">
      <c r="B150" s="10">
        <v>42402</v>
      </c>
      <c r="C150" s="16">
        <v>1500003025</v>
      </c>
      <c r="D150" s="13" t="s">
        <v>133</v>
      </c>
      <c r="E150" s="19" t="s">
        <v>134</v>
      </c>
      <c r="F150" s="60">
        <v>2253</v>
      </c>
      <c r="G150" s="32">
        <v>6608</v>
      </c>
      <c r="H150" s="10">
        <v>42402</v>
      </c>
      <c r="I150" s="130">
        <f t="shared" si="16"/>
        <v>0</v>
      </c>
      <c r="J150" s="130">
        <f t="shared" si="17"/>
        <v>6608</v>
      </c>
      <c r="K150" s="186" t="str">
        <f t="shared" si="15"/>
        <v>ATRASADO</v>
      </c>
    </row>
    <row r="151" spans="2:11" s="86" customFormat="1">
      <c r="B151" s="10"/>
      <c r="C151" s="16"/>
      <c r="D151" s="13"/>
      <c r="E151" s="19"/>
      <c r="F151" s="60"/>
      <c r="G151" s="32"/>
      <c r="H151" s="10"/>
      <c r="I151" s="130" t="str">
        <f t="shared" si="16"/>
        <v/>
      </c>
      <c r="J151" s="130" t="str">
        <f t="shared" si="17"/>
        <v/>
      </c>
      <c r="K151" s="186"/>
    </row>
    <row r="152" spans="2:11">
      <c r="B152" s="10">
        <v>43282</v>
      </c>
      <c r="C152" s="16" t="s">
        <v>594</v>
      </c>
      <c r="D152" s="13" t="s">
        <v>138</v>
      </c>
      <c r="E152" s="19" t="s">
        <v>104</v>
      </c>
      <c r="F152" s="60">
        <v>2317</v>
      </c>
      <c r="G152" s="32">
        <v>3041.44</v>
      </c>
      <c r="H152" s="10">
        <v>43282</v>
      </c>
      <c r="I152" s="130">
        <f t="shared" si="16"/>
        <v>0</v>
      </c>
      <c r="J152" s="130">
        <f t="shared" si="17"/>
        <v>3041.44</v>
      </c>
      <c r="K152" s="186" t="str">
        <f t="shared" ref="K152:K160" si="18">IF(J152&gt;0,"ATRASADO","")</f>
        <v>ATRASADO</v>
      </c>
    </row>
    <row r="153" spans="2:11">
      <c r="B153" s="10">
        <v>43282</v>
      </c>
      <c r="C153" s="16" t="s">
        <v>595</v>
      </c>
      <c r="D153" s="13" t="s">
        <v>138</v>
      </c>
      <c r="E153" s="19" t="s">
        <v>104</v>
      </c>
      <c r="F153" s="60">
        <v>2317</v>
      </c>
      <c r="G153" s="32">
        <v>77265</v>
      </c>
      <c r="H153" s="10">
        <v>43282</v>
      </c>
      <c r="I153" s="130">
        <f t="shared" si="16"/>
        <v>0</v>
      </c>
      <c r="J153" s="130">
        <f t="shared" si="17"/>
        <v>77265</v>
      </c>
      <c r="K153" s="186" t="str">
        <f t="shared" si="18"/>
        <v>ATRASADO</v>
      </c>
    </row>
    <row r="154" spans="2:11" s="86" customFormat="1">
      <c r="B154" s="10">
        <v>43287</v>
      </c>
      <c r="C154" s="16" t="s">
        <v>596</v>
      </c>
      <c r="D154" s="13" t="s">
        <v>138</v>
      </c>
      <c r="E154" s="19" t="s">
        <v>104</v>
      </c>
      <c r="F154" s="60">
        <v>2317</v>
      </c>
      <c r="G154" s="32">
        <v>85858</v>
      </c>
      <c r="H154" s="10">
        <v>43287</v>
      </c>
      <c r="I154" s="130">
        <f t="shared" si="16"/>
        <v>0</v>
      </c>
      <c r="J154" s="130">
        <f t="shared" si="17"/>
        <v>85858</v>
      </c>
      <c r="K154" s="186" t="str">
        <f t="shared" si="18"/>
        <v>ATRASADO</v>
      </c>
    </row>
    <row r="155" spans="2:11" s="93" customFormat="1">
      <c r="B155" s="10">
        <v>43589</v>
      </c>
      <c r="C155" s="16" t="s">
        <v>679</v>
      </c>
      <c r="D155" s="13" t="s">
        <v>138</v>
      </c>
      <c r="E155" s="19" t="s">
        <v>104</v>
      </c>
      <c r="F155" s="60">
        <v>2317</v>
      </c>
      <c r="G155" s="32">
        <v>98522</v>
      </c>
      <c r="H155" s="10">
        <v>43589</v>
      </c>
      <c r="I155" s="130">
        <f t="shared" si="16"/>
        <v>0</v>
      </c>
      <c r="J155" s="130">
        <f t="shared" si="17"/>
        <v>98522</v>
      </c>
      <c r="K155" s="186" t="str">
        <f t="shared" si="18"/>
        <v>ATRASADO</v>
      </c>
    </row>
    <row r="156" spans="2:11" s="95" customFormat="1">
      <c r="B156" s="10">
        <v>1139410</v>
      </c>
      <c r="C156" s="16" t="s">
        <v>703</v>
      </c>
      <c r="D156" s="13" t="s">
        <v>138</v>
      </c>
      <c r="E156" s="19" t="s">
        <v>104</v>
      </c>
      <c r="F156" s="60">
        <v>2317</v>
      </c>
      <c r="G156" s="32">
        <v>88219</v>
      </c>
      <c r="H156" s="10">
        <v>1139410</v>
      </c>
      <c r="I156" s="130">
        <f t="shared" si="16"/>
        <v>0</v>
      </c>
      <c r="J156" s="130">
        <f t="shared" si="17"/>
        <v>88219</v>
      </c>
      <c r="K156" s="186" t="str">
        <f t="shared" si="18"/>
        <v>ATRASADO</v>
      </c>
    </row>
    <row r="157" spans="2:11" s="95" customFormat="1">
      <c r="B157" s="10">
        <v>43651</v>
      </c>
      <c r="C157" s="96" t="s">
        <v>702</v>
      </c>
      <c r="D157" s="13" t="s">
        <v>138</v>
      </c>
      <c r="E157" s="19" t="s">
        <v>104</v>
      </c>
      <c r="F157" s="60">
        <v>2317</v>
      </c>
      <c r="G157" s="32">
        <v>97084</v>
      </c>
      <c r="H157" s="10">
        <v>43651</v>
      </c>
      <c r="I157" s="130">
        <f t="shared" si="16"/>
        <v>0</v>
      </c>
      <c r="J157" s="130">
        <f t="shared" si="17"/>
        <v>97084</v>
      </c>
      <c r="K157" s="186" t="str">
        <f t="shared" si="18"/>
        <v>ATRASADO</v>
      </c>
    </row>
    <row r="158" spans="2:11" s="95" customFormat="1">
      <c r="B158" s="10">
        <v>43683</v>
      </c>
      <c r="C158" s="96" t="s">
        <v>720</v>
      </c>
      <c r="D158" s="13" t="s">
        <v>138</v>
      </c>
      <c r="E158" s="19" t="s">
        <v>104</v>
      </c>
      <c r="F158" s="60">
        <v>2317</v>
      </c>
      <c r="G158" s="32">
        <v>86175</v>
      </c>
      <c r="H158" s="10">
        <v>43683</v>
      </c>
      <c r="I158" s="130">
        <f t="shared" si="16"/>
        <v>0</v>
      </c>
      <c r="J158" s="130">
        <f t="shared" si="17"/>
        <v>86175</v>
      </c>
      <c r="K158" s="186" t="str">
        <f t="shared" si="18"/>
        <v>ATRASADO</v>
      </c>
    </row>
    <row r="159" spans="2:11" s="95" customFormat="1">
      <c r="B159" s="10">
        <v>43744</v>
      </c>
      <c r="C159" s="96" t="s">
        <v>721</v>
      </c>
      <c r="D159" s="13" t="s">
        <v>138</v>
      </c>
      <c r="E159" s="19" t="s">
        <v>104</v>
      </c>
      <c r="F159" s="60">
        <v>2317</v>
      </c>
      <c r="G159" s="32">
        <v>99701</v>
      </c>
      <c r="H159" s="10">
        <v>43744</v>
      </c>
      <c r="I159" s="130">
        <f t="shared" si="16"/>
        <v>0</v>
      </c>
      <c r="J159" s="130">
        <f t="shared" si="17"/>
        <v>99701</v>
      </c>
      <c r="K159" s="186" t="str">
        <f t="shared" si="18"/>
        <v>ATRASADO</v>
      </c>
    </row>
    <row r="160" spans="2:11" s="78" customFormat="1">
      <c r="B160" s="10">
        <v>43714</v>
      </c>
      <c r="C160" s="96" t="s">
        <v>719</v>
      </c>
      <c r="D160" s="13" t="s">
        <v>138</v>
      </c>
      <c r="E160" s="19" t="s">
        <v>104</v>
      </c>
      <c r="F160" s="60">
        <v>2317</v>
      </c>
      <c r="G160" s="32">
        <v>103860</v>
      </c>
      <c r="H160" s="10">
        <v>43683</v>
      </c>
      <c r="I160" s="130">
        <f t="shared" si="16"/>
        <v>0</v>
      </c>
      <c r="J160" s="130">
        <f t="shared" si="17"/>
        <v>103860</v>
      </c>
      <c r="K160" s="186" t="str">
        <f t="shared" si="18"/>
        <v>ATRASADO</v>
      </c>
    </row>
    <row r="161" spans="2:11" s="185" customFormat="1">
      <c r="B161" s="10"/>
      <c r="C161" s="17"/>
      <c r="D161" s="13"/>
      <c r="E161" s="19"/>
      <c r="F161" s="60"/>
      <c r="G161" s="32"/>
      <c r="H161" s="10"/>
      <c r="I161" s="130"/>
      <c r="J161" s="130"/>
      <c r="K161" s="186"/>
    </row>
    <row r="162" spans="2:11" s="78" customFormat="1" ht="24.75">
      <c r="B162" s="10">
        <v>41433</v>
      </c>
      <c r="C162" s="16">
        <v>102631268</v>
      </c>
      <c r="D162" s="13" t="s">
        <v>103</v>
      </c>
      <c r="E162" s="19" t="s">
        <v>104</v>
      </c>
      <c r="F162" s="60">
        <v>2217</v>
      </c>
      <c r="G162" s="32">
        <v>1194</v>
      </c>
      <c r="H162" s="10">
        <v>41433</v>
      </c>
      <c r="I162" s="130">
        <f t="shared" ref="I162:I225" si="19">IF(G162&gt;0,0,"")</f>
        <v>0</v>
      </c>
      <c r="J162" s="130">
        <f t="shared" ref="J162:J225" si="20">IF(I162=0,G162,"")</f>
        <v>1194</v>
      </c>
      <c r="K162" s="186" t="str">
        <f t="shared" ref="K162:K225" si="21">IF(J162&gt;0,"ATRASADO","")</f>
        <v>ATRASADO</v>
      </c>
    </row>
    <row r="163" spans="2:11" s="78" customFormat="1" ht="24.75">
      <c r="B163" s="10">
        <v>42243</v>
      </c>
      <c r="C163" s="17">
        <v>104372721</v>
      </c>
      <c r="D163" s="13" t="s">
        <v>103</v>
      </c>
      <c r="E163" s="19" t="s">
        <v>104</v>
      </c>
      <c r="F163" s="60">
        <v>2217</v>
      </c>
      <c r="G163" s="32">
        <v>5187</v>
      </c>
      <c r="H163" s="10">
        <v>42243</v>
      </c>
      <c r="I163" s="130">
        <f t="shared" si="19"/>
        <v>0</v>
      </c>
      <c r="J163" s="130">
        <f t="shared" si="20"/>
        <v>5187</v>
      </c>
      <c r="K163" s="186" t="str">
        <f t="shared" si="21"/>
        <v>ATRASADO</v>
      </c>
    </row>
    <row r="164" spans="2:11" s="82" customFormat="1" ht="24.75">
      <c r="B164" s="10">
        <v>41922</v>
      </c>
      <c r="C164" s="16">
        <v>150010739</v>
      </c>
      <c r="D164" s="13" t="s">
        <v>103</v>
      </c>
      <c r="E164" s="19" t="s">
        <v>104</v>
      </c>
      <c r="F164" s="60">
        <v>2217</v>
      </c>
      <c r="G164" s="32">
        <v>288</v>
      </c>
      <c r="H164" s="10">
        <v>41922</v>
      </c>
      <c r="I164" s="130">
        <f t="shared" si="19"/>
        <v>0</v>
      </c>
      <c r="J164" s="130">
        <f t="shared" si="20"/>
        <v>288</v>
      </c>
      <c r="K164" s="186" t="str">
        <f t="shared" si="21"/>
        <v>ATRASADO</v>
      </c>
    </row>
    <row r="165" spans="2:11" s="78" customFormat="1" ht="24.75">
      <c r="B165" s="10">
        <v>42055</v>
      </c>
      <c r="C165" s="17">
        <v>150066661</v>
      </c>
      <c r="D165" s="13" t="s">
        <v>103</v>
      </c>
      <c r="E165" s="19" t="s">
        <v>104</v>
      </c>
      <c r="F165" s="60">
        <v>2217</v>
      </c>
      <c r="G165" s="32">
        <v>1500</v>
      </c>
      <c r="H165" s="10">
        <v>42055</v>
      </c>
      <c r="I165" s="130">
        <f t="shared" si="19"/>
        <v>0</v>
      </c>
      <c r="J165" s="130">
        <f t="shared" si="20"/>
        <v>1500</v>
      </c>
      <c r="K165" s="186" t="str">
        <f t="shared" si="21"/>
        <v>ATRASADO</v>
      </c>
    </row>
    <row r="166" spans="2:11" s="83" customFormat="1" ht="24.75">
      <c r="B166" s="10">
        <v>41455</v>
      </c>
      <c r="C166" s="16">
        <v>150082302</v>
      </c>
      <c r="D166" s="13" t="s">
        <v>103</v>
      </c>
      <c r="E166" s="19" t="s">
        <v>104</v>
      </c>
      <c r="F166" s="60">
        <v>2217</v>
      </c>
      <c r="G166" s="32">
        <v>720</v>
      </c>
      <c r="H166" s="10">
        <v>41455</v>
      </c>
      <c r="I166" s="130">
        <f t="shared" si="19"/>
        <v>0</v>
      </c>
      <c r="J166" s="130">
        <f t="shared" si="20"/>
        <v>720</v>
      </c>
      <c r="K166" s="186" t="str">
        <f t="shared" si="21"/>
        <v>ATRASADO</v>
      </c>
    </row>
    <row r="167" spans="2:11" s="83" customFormat="1" ht="24.75">
      <c r="B167" s="10">
        <v>41455</v>
      </c>
      <c r="C167" s="16">
        <v>150082463</v>
      </c>
      <c r="D167" s="13" t="s">
        <v>103</v>
      </c>
      <c r="E167" s="19" t="s">
        <v>104</v>
      </c>
      <c r="F167" s="60">
        <v>2217</v>
      </c>
      <c r="G167" s="32">
        <v>12840</v>
      </c>
      <c r="H167" s="10">
        <v>41455</v>
      </c>
      <c r="I167" s="130">
        <f t="shared" si="19"/>
        <v>0</v>
      </c>
      <c r="J167" s="130">
        <f t="shared" si="20"/>
        <v>12840</v>
      </c>
      <c r="K167" s="186" t="str">
        <f t="shared" si="21"/>
        <v>ATRASADO</v>
      </c>
    </row>
    <row r="168" spans="2:11" s="78" customFormat="1" ht="24.75">
      <c r="B168" s="10">
        <v>41455</v>
      </c>
      <c r="C168" s="16">
        <v>150082477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41455</v>
      </c>
      <c r="I168" s="130">
        <f t="shared" si="19"/>
        <v>0</v>
      </c>
      <c r="J168" s="130">
        <f t="shared" si="20"/>
        <v>288</v>
      </c>
      <c r="K168" s="186" t="str">
        <f t="shared" si="21"/>
        <v>ATRASADO</v>
      </c>
    </row>
    <row r="169" spans="2:11" s="82" customFormat="1" ht="24.75">
      <c r="B169" s="10">
        <v>41455</v>
      </c>
      <c r="C169" s="16">
        <v>150082526</v>
      </c>
      <c r="D169" s="13" t="s">
        <v>103</v>
      </c>
      <c r="E169" s="19" t="s">
        <v>104</v>
      </c>
      <c r="F169" s="60">
        <v>2217</v>
      </c>
      <c r="G169" s="32">
        <v>1500</v>
      </c>
      <c r="H169" s="10">
        <v>41455</v>
      </c>
      <c r="I169" s="130">
        <f t="shared" si="19"/>
        <v>0</v>
      </c>
      <c r="J169" s="130">
        <f t="shared" si="20"/>
        <v>1500</v>
      </c>
      <c r="K169" s="186" t="str">
        <f t="shared" si="21"/>
        <v>ATRASADO</v>
      </c>
    </row>
    <row r="170" spans="2:11" s="82" customFormat="1" ht="24.75">
      <c r="B170" s="10">
        <v>41440</v>
      </c>
      <c r="C170" s="16">
        <v>1500068313</v>
      </c>
      <c r="D170" s="13" t="s">
        <v>103</v>
      </c>
      <c r="E170" s="19" t="s">
        <v>104</v>
      </c>
      <c r="F170" s="60">
        <v>2217</v>
      </c>
      <c r="G170" s="32">
        <v>720</v>
      </c>
      <c r="H170" s="10">
        <v>41440</v>
      </c>
      <c r="I170" s="130">
        <f t="shared" si="19"/>
        <v>0</v>
      </c>
      <c r="J170" s="130">
        <f t="shared" si="20"/>
        <v>720</v>
      </c>
      <c r="K170" s="186" t="str">
        <f t="shared" si="21"/>
        <v>ATRASADO</v>
      </c>
    </row>
    <row r="171" spans="2:11" s="83" customFormat="1" ht="24.75">
      <c r="B171" s="10">
        <v>41737</v>
      </c>
      <c r="C171" s="16">
        <v>1500093756</v>
      </c>
      <c r="D171" s="13" t="s">
        <v>103</v>
      </c>
      <c r="E171" s="19" t="s">
        <v>104</v>
      </c>
      <c r="F171" s="60">
        <v>2217</v>
      </c>
      <c r="G171" s="32">
        <v>1524</v>
      </c>
      <c r="H171" s="10">
        <v>41737</v>
      </c>
      <c r="I171" s="130">
        <f t="shared" si="19"/>
        <v>0</v>
      </c>
      <c r="J171" s="130">
        <f t="shared" si="20"/>
        <v>1524</v>
      </c>
      <c r="K171" s="186" t="str">
        <f t="shared" si="21"/>
        <v>ATRASADO</v>
      </c>
    </row>
    <row r="172" spans="2:11" s="86" customFormat="1" ht="24.75">
      <c r="B172" s="10">
        <v>41744</v>
      </c>
      <c r="C172" s="16">
        <v>1500094317</v>
      </c>
      <c r="D172" s="13" t="s">
        <v>103</v>
      </c>
      <c r="E172" s="19" t="s">
        <v>104</v>
      </c>
      <c r="F172" s="60">
        <v>2217</v>
      </c>
      <c r="G172" s="32">
        <v>720</v>
      </c>
      <c r="H172" s="10">
        <v>41744</v>
      </c>
      <c r="I172" s="130">
        <f t="shared" si="19"/>
        <v>0</v>
      </c>
      <c r="J172" s="130">
        <f t="shared" si="20"/>
        <v>720</v>
      </c>
      <c r="K172" s="186" t="str">
        <f t="shared" si="21"/>
        <v>ATRASADO</v>
      </c>
    </row>
    <row r="173" spans="2:11" s="83" customFormat="1" ht="24.75">
      <c r="B173" s="10">
        <v>41750</v>
      </c>
      <c r="C173" s="16">
        <v>1500094503</v>
      </c>
      <c r="D173" s="13" t="s">
        <v>103</v>
      </c>
      <c r="E173" s="19" t="s">
        <v>104</v>
      </c>
      <c r="F173" s="60">
        <v>2217</v>
      </c>
      <c r="G173" s="32">
        <v>288</v>
      </c>
      <c r="H173" s="10">
        <v>41750</v>
      </c>
      <c r="I173" s="130">
        <f t="shared" si="19"/>
        <v>0</v>
      </c>
      <c r="J173" s="130">
        <f t="shared" si="20"/>
        <v>288</v>
      </c>
      <c r="K173" s="186" t="str">
        <f t="shared" si="21"/>
        <v>ATRASADO</v>
      </c>
    </row>
    <row r="174" spans="2:11" s="82" customFormat="1" ht="24.75">
      <c r="B174" s="10">
        <v>41750</v>
      </c>
      <c r="C174" s="16">
        <v>1500094522</v>
      </c>
      <c r="D174" s="13" t="s">
        <v>103</v>
      </c>
      <c r="E174" s="19" t="s">
        <v>104</v>
      </c>
      <c r="F174" s="60">
        <v>2217</v>
      </c>
      <c r="G174" s="32">
        <v>12840</v>
      </c>
      <c r="H174" s="10">
        <v>41750</v>
      </c>
      <c r="I174" s="130">
        <f t="shared" si="19"/>
        <v>0</v>
      </c>
      <c r="J174" s="130">
        <f t="shared" si="20"/>
        <v>12840</v>
      </c>
      <c r="K174" s="186" t="str">
        <f t="shared" si="21"/>
        <v>ATRASADO</v>
      </c>
    </row>
    <row r="175" spans="2:11" ht="24.75">
      <c r="B175" s="10">
        <v>42104</v>
      </c>
      <c r="C175" s="17">
        <v>1500108307</v>
      </c>
      <c r="D175" s="13" t="s">
        <v>103</v>
      </c>
      <c r="E175" s="19" t="s">
        <v>104</v>
      </c>
      <c r="F175" s="60">
        <v>2217</v>
      </c>
      <c r="G175" s="32">
        <v>1689</v>
      </c>
      <c r="H175" s="10">
        <v>42104</v>
      </c>
      <c r="I175" s="130">
        <f t="shared" si="19"/>
        <v>0</v>
      </c>
      <c r="J175" s="130">
        <f t="shared" si="20"/>
        <v>1689</v>
      </c>
      <c r="K175" s="186" t="str">
        <f t="shared" si="21"/>
        <v>ATRASADO</v>
      </c>
    </row>
    <row r="176" spans="2:11" ht="24.75">
      <c r="B176" s="10">
        <v>42114</v>
      </c>
      <c r="C176" s="17">
        <v>1500108944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42114</v>
      </c>
      <c r="I176" s="130">
        <f t="shared" si="19"/>
        <v>0</v>
      </c>
      <c r="J176" s="130">
        <f t="shared" si="20"/>
        <v>720</v>
      </c>
      <c r="K176" s="186" t="str">
        <f t="shared" si="21"/>
        <v>ATRASADO</v>
      </c>
    </row>
    <row r="177" spans="2:11" ht="24.75">
      <c r="B177" s="10">
        <v>42116</v>
      </c>
      <c r="C177" s="17">
        <v>1500109065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42116</v>
      </c>
      <c r="I177" s="130">
        <f t="shared" si="19"/>
        <v>0</v>
      </c>
      <c r="J177" s="130">
        <f t="shared" si="20"/>
        <v>12840</v>
      </c>
      <c r="K177" s="186" t="str">
        <f t="shared" si="21"/>
        <v>ATRASADO</v>
      </c>
    </row>
    <row r="178" spans="2:11" ht="24.75">
      <c r="B178" s="10">
        <v>42116</v>
      </c>
      <c r="C178" s="17">
        <v>1500109082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42116</v>
      </c>
      <c r="I178" s="130">
        <f t="shared" si="19"/>
        <v>0</v>
      </c>
      <c r="J178" s="130">
        <f t="shared" si="20"/>
        <v>288</v>
      </c>
      <c r="K178" s="186" t="str">
        <f t="shared" si="21"/>
        <v>ATRASADO</v>
      </c>
    </row>
    <row r="179" spans="2:11" ht="24.75">
      <c r="B179" s="10">
        <v>42117</v>
      </c>
      <c r="C179" s="17">
        <v>1500109124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42117</v>
      </c>
      <c r="I179" s="130">
        <f t="shared" si="19"/>
        <v>0</v>
      </c>
      <c r="J179" s="130">
        <f t="shared" si="20"/>
        <v>1500</v>
      </c>
      <c r="K179" s="186" t="str">
        <f t="shared" si="21"/>
        <v>ATRASADO</v>
      </c>
    </row>
    <row r="180" spans="2:11" ht="24.75">
      <c r="B180" s="10">
        <v>42135</v>
      </c>
      <c r="C180" s="17">
        <v>1500109502</v>
      </c>
      <c r="D180" s="13" t="s">
        <v>103</v>
      </c>
      <c r="E180" s="19" t="s">
        <v>104</v>
      </c>
      <c r="F180" s="60">
        <v>2217</v>
      </c>
      <c r="G180" s="32">
        <v>1719</v>
      </c>
      <c r="H180" s="10">
        <v>42135</v>
      </c>
      <c r="I180" s="130">
        <f t="shared" si="19"/>
        <v>0</v>
      </c>
      <c r="J180" s="130">
        <f t="shared" si="20"/>
        <v>1719</v>
      </c>
      <c r="K180" s="186" t="str">
        <f t="shared" si="21"/>
        <v>ATRASADO</v>
      </c>
    </row>
    <row r="181" spans="2:11" ht="24.75">
      <c r="B181" s="10">
        <v>42143</v>
      </c>
      <c r="C181" s="17">
        <v>1500110201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42143</v>
      </c>
      <c r="I181" s="130">
        <f t="shared" si="19"/>
        <v>0</v>
      </c>
      <c r="J181" s="130">
        <f t="shared" si="20"/>
        <v>720</v>
      </c>
      <c r="K181" s="186" t="str">
        <f t="shared" si="21"/>
        <v>ATRASADO</v>
      </c>
    </row>
    <row r="182" spans="2:11" ht="24.75">
      <c r="B182" s="10">
        <v>42145</v>
      </c>
      <c r="C182" s="17">
        <v>1500110291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42145</v>
      </c>
      <c r="I182" s="130">
        <f t="shared" si="19"/>
        <v>0</v>
      </c>
      <c r="J182" s="130">
        <f t="shared" si="20"/>
        <v>12840</v>
      </c>
      <c r="K182" s="186" t="str">
        <f t="shared" si="21"/>
        <v>ATRASADO</v>
      </c>
    </row>
    <row r="183" spans="2:11" s="77" customFormat="1" ht="24.75">
      <c r="B183" s="10">
        <v>42145</v>
      </c>
      <c r="C183" s="17">
        <v>1500110308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42145</v>
      </c>
      <c r="I183" s="130">
        <f t="shared" si="19"/>
        <v>0</v>
      </c>
      <c r="J183" s="130">
        <f t="shared" si="20"/>
        <v>288</v>
      </c>
      <c r="K183" s="186" t="str">
        <f t="shared" si="21"/>
        <v>ATRASADO</v>
      </c>
    </row>
    <row r="184" spans="2:11" s="78" customFormat="1" ht="24.75">
      <c r="B184" s="10">
        <v>42146</v>
      </c>
      <c r="C184" s="17">
        <v>1500110350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42146</v>
      </c>
      <c r="I184" s="130">
        <f t="shared" si="19"/>
        <v>0</v>
      </c>
      <c r="J184" s="130">
        <f t="shared" si="20"/>
        <v>1500</v>
      </c>
      <c r="K184" s="186" t="str">
        <f t="shared" si="21"/>
        <v>ATRASADO</v>
      </c>
    </row>
    <row r="185" spans="2:11" s="78" customFormat="1" ht="24.75">
      <c r="B185" s="10">
        <v>42286</v>
      </c>
      <c r="C185" s="17">
        <v>1500115687</v>
      </c>
      <c r="D185" s="13" t="s">
        <v>103</v>
      </c>
      <c r="E185" s="19" t="s">
        <v>104</v>
      </c>
      <c r="F185" s="60">
        <v>2217</v>
      </c>
      <c r="G185" s="32">
        <v>426</v>
      </c>
      <c r="H185" s="10">
        <v>42286</v>
      </c>
      <c r="I185" s="130">
        <f t="shared" si="19"/>
        <v>0</v>
      </c>
      <c r="J185" s="130">
        <f t="shared" si="20"/>
        <v>426</v>
      </c>
      <c r="K185" s="186" t="str">
        <f t="shared" si="21"/>
        <v>ATRASADO</v>
      </c>
    </row>
    <row r="186" spans="2:11" ht="24.75">
      <c r="B186" s="10">
        <v>42296</v>
      </c>
      <c r="C186" s="17">
        <v>1500116317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42296</v>
      </c>
      <c r="I186" s="130">
        <f t="shared" si="19"/>
        <v>0</v>
      </c>
      <c r="J186" s="130">
        <f t="shared" si="20"/>
        <v>720</v>
      </c>
      <c r="K186" s="186" t="str">
        <f t="shared" si="21"/>
        <v>ATRASADO</v>
      </c>
    </row>
    <row r="187" spans="2:11" ht="24.75">
      <c r="B187" s="10">
        <v>42298</v>
      </c>
      <c r="C187" s="17">
        <v>1500116452</v>
      </c>
      <c r="D187" s="13" t="s">
        <v>103</v>
      </c>
      <c r="E187" s="19" t="s">
        <v>104</v>
      </c>
      <c r="F187" s="60">
        <v>2217</v>
      </c>
      <c r="G187" s="32">
        <v>12840</v>
      </c>
      <c r="H187" s="10">
        <v>42298</v>
      </c>
      <c r="I187" s="130">
        <f t="shared" si="19"/>
        <v>0</v>
      </c>
      <c r="J187" s="130">
        <f t="shared" si="20"/>
        <v>12840</v>
      </c>
      <c r="K187" s="186" t="str">
        <f t="shared" si="21"/>
        <v>ATRASADO</v>
      </c>
    </row>
    <row r="188" spans="2:11" ht="24.75">
      <c r="B188" s="10">
        <v>42298</v>
      </c>
      <c r="C188" s="17">
        <v>1500116469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42298</v>
      </c>
      <c r="I188" s="130">
        <f t="shared" si="19"/>
        <v>0</v>
      </c>
      <c r="J188" s="130">
        <f t="shared" si="20"/>
        <v>288</v>
      </c>
      <c r="K188" s="186" t="str">
        <f t="shared" si="21"/>
        <v>ATRASADO</v>
      </c>
    </row>
    <row r="189" spans="2:11" ht="24.75">
      <c r="B189" s="10">
        <v>42299</v>
      </c>
      <c r="C189" s="17">
        <v>1500116511</v>
      </c>
      <c r="D189" s="13" t="s">
        <v>103</v>
      </c>
      <c r="E189" s="19" t="s">
        <v>104</v>
      </c>
      <c r="F189" s="60">
        <v>2217</v>
      </c>
      <c r="G189" s="32">
        <v>1500</v>
      </c>
      <c r="H189" s="10">
        <v>42299</v>
      </c>
      <c r="I189" s="130">
        <f t="shared" si="19"/>
        <v>0</v>
      </c>
      <c r="J189" s="130">
        <f t="shared" si="20"/>
        <v>1500</v>
      </c>
      <c r="K189" s="186" t="str">
        <f t="shared" si="21"/>
        <v>ATRASADO</v>
      </c>
    </row>
    <row r="190" spans="2:11" ht="24.75">
      <c r="B190" s="10">
        <v>42305</v>
      </c>
      <c r="C190" s="17">
        <v>1500116604</v>
      </c>
      <c r="D190" s="13" t="s">
        <v>103</v>
      </c>
      <c r="E190" s="19" t="s">
        <v>104</v>
      </c>
      <c r="F190" s="60">
        <v>2217</v>
      </c>
      <c r="G190" s="32">
        <v>291</v>
      </c>
      <c r="H190" s="10">
        <v>42305</v>
      </c>
      <c r="I190" s="130">
        <f t="shared" si="19"/>
        <v>0</v>
      </c>
      <c r="J190" s="130">
        <f t="shared" si="20"/>
        <v>291</v>
      </c>
      <c r="K190" s="186" t="str">
        <f t="shared" si="21"/>
        <v>ATRASADO</v>
      </c>
    </row>
    <row r="191" spans="2:11" ht="24.75">
      <c r="B191" s="10">
        <v>42500</v>
      </c>
      <c r="C191" s="17">
        <v>1500124374</v>
      </c>
      <c r="D191" s="13" t="s">
        <v>103</v>
      </c>
      <c r="E191" s="19" t="s">
        <v>104</v>
      </c>
      <c r="F191" s="60">
        <v>2217</v>
      </c>
      <c r="G191" s="32">
        <v>1789</v>
      </c>
      <c r="H191" s="10">
        <v>42500</v>
      </c>
      <c r="I191" s="130">
        <f t="shared" si="19"/>
        <v>0</v>
      </c>
      <c r="J191" s="130">
        <f t="shared" si="20"/>
        <v>1789</v>
      </c>
      <c r="K191" s="186" t="str">
        <f t="shared" si="21"/>
        <v>ATRASADO</v>
      </c>
    </row>
    <row r="192" spans="2:11" ht="24.75">
      <c r="B192" s="10">
        <v>42508</v>
      </c>
      <c r="C192" s="17">
        <v>1500125006</v>
      </c>
      <c r="D192" s="13" t="s">
        <v>103</v>
      </c>
      <c r="E192" s="19" t="s">
        <v>104</v>
      </c>
      <c r="F192" s="60">
        <v>2217</v>
      </c>
      <c r="G192" s="32">
        <v>720</v>
      </c>
      <c r="H192" s="10">
        <v>42508</v>
      </c>
      <c r="I192" s="130">
        <f t="shared" si="19"/>
        <v>0</v>
      </c>
      <c r="J192" s="130">
        <f t="shared" si="20"/>
        <v>720</v>
      </c>
      <c r="K192" s="186" t="str">
        <f t="shared" si="21"/>
        <v>ATRASADO</v>
      </c>
    </row>
    <row r="193" spans="2:11" ht="24.75">
      <c r="B193" s="10">
        <v>42510</v>
      </c>
      <c r="C193" s="17">
        <v>1500125143</v>
      </c>
      <c r="D193" s="13" t="s">
        <v>103</v>
      </c>
      <c r="E193" s="19" t="s">
        <v>104</v>
      </c>
      <c r="F193" s="60">
        <v>2217</v>
      </c>
      <c r="G193" s="32">
        <v>12840</v>
      </c>
      <c r="H193" s="10">
        <v>42510</v>
      </c>
      <c r="I193" s="130">
        <f t="shared" si="19"/>
        <v>0</v>
      </c>
      <c r="J193" s="130">
        <f t="shared" si="20"/>
        <v>12840</v>
      </c>
      <c r="K193" s="186" t="str">
        <f t="shared" si="21"/>
        <v>ATRASADO</v>
      </c>
    </row>
    <row r="194" spans="2:11" ht="24.75">
      <c r="B194" s="10">
        <v>42510</v>
      </c>
      <c r="C194" s="17">
        <v>1500125160</v>
      </c>
      <c r="D194" s="13" t="s">
        <v>103</v>
      </c>
      <c r="E194" s="19" t="s">
        <v>104</v>
      </c>
      <c r="F194" s="60">
        <v>2217</v>
      </c>
      <c r="G194" s="32">
        <v>288</v>
      </c>
      <c r="H194" s="10">
        <v>42510</v>
      </c>
      <c r="I194" s="130">
        <f t="shared" si="19"/>
        <v>0</v>
      </c>
      <c r="J194" s="130">
        <f t="shared" si="20"/>
        <v>288</v>
      </c>
      <c r="K194" s="186" t="str">
        <f t="shared" si="21"/>
        <v>ATRASADO</v>
      </c>
    </row>
    <row r="195" spans="2:11" ht="24.75">
      <c r="B195" s="10">
        <v>42513</v>
      </c>
      <c r="C195" s="17">
        <v>1500125202</v>
      </c>
      <c r="D195" s="13" t="s">
        <v>103</v>
      </c>
      <c r="E195" s="19" t="s">
        <v>104</v>
      </c>
      <c r="F195" s="60">
        <v>2217</v>
      </c>
      <c r="G195" s="32">
        <v>1500</v>
      </c>
      <c r="H195" s="10">
        <v>42513</v>
      </c>
      <c r="I195" s="130">
        <f t="shared" si="19"/>
        <v>0</v>
      </c>
      <c r="J195" s="130">
        <f t="shared" si="20"/>
        <v>1500</v>
      </c>
      <c r="K195" s="186" t="str">
        <f t="shared" si="21"/>
        <v>ATRASADO</v>
      </c>
    </row>
    <row r="196" spans="2:11" ht="24.75">
      <c r="B196" s="10">
        <v>42517</v>
      </c>
      <c r="C196" s="17">
        <v>1500125295</v>
      </c>
      <c r="D196" s="13" t="s">
        <v>103</v>
      </c>
      <c r="E196" s="19" t="s">
        <v>104</v>
      </c>
      <c r="F196" s="60">
        <v>2217</v>
      </c>
      <c r="G196" s="32">
        <v>315</v>
      </c>
      <c r="H196" s="10">
        <v>42517</v>
      </c>
      <c r="I196" s="130">
        <f t="shared" si="19"/>
        <v>0</v>
      </c>
      <c r="J196" s="130">
        <f t="shared" si="20"/>
        <v>315</v>
      </c>
      <c r="K196" s="186" t="str">
        <f t="shared" si="21"/>
        <v>ATRASADO</v>
      </c>
    </row>
    <row r="197" spans="2:11" ht="24.75">
      <c r="B197" s="10">
        <v>42530</v>
      </c>
      <c r="C197" s="17">
        <v>1500125617</v>
      </c>
      <c r="D197" s="13" t="s">
        <v>103</v>
      </c>
      <c r="E197" s="19" t="s">
        <v>104</v>
      </c>
      <c r="F197" s="60">
        <v>2217</v>
      </c>
      <c r="G197" s="32">
        <v>1804</v>
      </c>
      <c r="H197" s="10">
        <v>42530</v>
      </c>
      <c r="I197" s="130">
        <f t="shared" si="19"/>
        <v>0</v>
      </c>
      <c r="J197" s="130">
        <f t="shared" si="20"/>
        <v>1804</v>
      </c>
      <c r="K197" s="186" t="str">
        <f t="shared" si="21"/>
        <v>ATRASADO</v>
      </c>
    </row>
    <row r="198" spans="2:11" ht="24.75">
      <c r="B198" s="10">
        <v>42541</v>
      </c>
      <c r="C198" s="17">
        <v>1500126248</v>
      </c>
      <c r="D198" s="13" t="s">
        <v>103</v>
      </c>
      <c r="E198" s="19" t="s">
        <v>104</v>
      </c>
      <c r="F198" s="60">
        <v>2217</v>
      </c>
      <c r="G198" s="32">
        <v>720</v>
      </c>
      <c r="H198" s="10">
        <v>42541</v>
      </c>
      <c r="I198" s="130">
        <f t="shared" si="19"/>
        <v>0</v>
      </c>
      <c r="J198" s="130">
        <f t="shared" si="20"/>
        <v>720</v>
      </c>
      <c r="K198" s="186" t="str">
        <f t="shared" si="21"/>
        <v>ATRASADO</v>
      </c>
    </row>
    <row r="199" spans="2:11" ht="24.75">
      <c r="B199" s="10">
        <v>42543</v>
      </c>
      <c r="C199" s="17">
        <v>1500126385</v>
      </c>
      <c r="D199" s="13" t="s">
        <v>103</v>
      </c>
      <c r="E199" s="19" t="s">
        <v>104</v>
      </c>
      <c r="F199" s="60">
        <v>2217</v>
      </c>
      <c r="G199" s="32">
        <v>12840</v>
      </c>
      <c r="H199" s="10">
        <v>42543</v>
      </c>
      <c r="I199" s="130">
        <f t="shared" si="19"/>
        <v>0</v>
      </c>
      <c r="J199" s="130">
        <f t="shared" si="20"/>
        <v>12840</v>
      </c>
      <c r="K199" s="186" t="str">
        <f t="shared" si="21"/>
        <v>ATRASADO</v>
      </c>
    </row>
    <row r="200" spans="2:11" ht="24.75">
      <c r="B200" s="10">
        <v>42543</v>
      </c>
      <c r="C200" s="17">
        <v>1500126402</v>
      </c>
      <c r="D200" s="13" t="s">
        <v>103</v>
      </c>
      <c r="E200" s="19" t="s">
        <v>104</v>
      </c>
      <c r="F200" s="60">
        <v>2217</v>
      </c>
      <c r="G200" s="32">
        <v>288</v>
      </c>
      <c r="H200" s="10">
        <v>42543</v>
      </c>
      <c r="I200" s="130">
        <f t="shared" si="19"/>
        <v>0</v>
      </c>
      <c r="J200" s="130">
        <f t="shared" si="20"/>
        <v>288</v>
      </c>
      <c r="K200" s="186" t="str">
        <f t="shared" si="21"/>
        <v>ATRASADO</v>
      </c>
    </row>
    <row r="201" spans="2:11" ht="24.75">
      <c r="B201" s="10">
        <v>42544</v>
      </c>
      <c r="C201" s="17">
        <v>1500126444</v>
      </c>
      <c r="D201" s="13" t="s">
        <v>103</v>
      </c>
      <c r="E201" s="19" t="s">
        <v>104</v>
      </c>
      <c r="F201" s="60">
        <v>2217</v>
      </c>
      <c r="G201" s="32">
        <v>1500</v>
      </c>
      <c r="H201" s="10">
        <v>42544</v>
      </c>
      <c r="I201" s="130">
        <f t="shared" si="19"/>
        <v>0</v>
      </c>
      <c r="J201" s="130">
        <f t="shared" si="20"/>
        <v>1500</v>
      </c>
      <c r="K201" s="186" t="str">
        <f t="shared" si="21"/>
        <v>ATRASADO</v>
      </c>
    </row>
    <row r="202" spans="2:11" ht="24.75">
      <c r="B202" s="10">
        <v>42549</v>
      </c>
      <c r="C202" s="17">
        <v>1500126538</v>
      </c>
      <c r="D202" s="13" t="s">
        <v>103</v>
      </c>
      <c r="E202" s="19" t="s">
        <v>104</v>
      </c>
      <c r="F202" s="60">
        <v>2217</v>
      </c>
      <c r="G202" s="32">
        <v>323</v>
      </c>
      <c r="H202" s="10">
        <v>42549</v>
      </c>
      <c r="I202" s="130">
        <f t="shared" si="19"/>
        <v>0</v>
      </c>
      <c r="J202" s="130">
        <f t="shared" si="20"/>
        <v>323</v>
      </c>
      <c r="K202" s="186" t="str">
        <f t="shared" si="21"/>
        <v>ATRASADO</v>
      </c>
    </row>
    <row r="203" spans="2:11" ht="24.75">
      <c r="B203" s="10">
        <v>42562</v>
      </c>
      <c r="C203" s="17">
        <v>1500126860</v>
      </c>
      <c r="D203" s="13" t="s">
        <v>103</v>
      </c>
      <c r="E203" s="19" t="s">
        <v>104</v>
      </c>
      <c r="F203" s="60">
        <v>2217</v>
      </c>
      <c r="G203" s="32">
        <v>1819</v>
      </c>
      <c r="H203" s="10">
        <v>42562</v>
      </c>
      <c r="I203" s="130">
        <f t="shared" si="19"/>
        <v>0</v>
      </c>
      <c r="J203" s="130">
        <f t="shared" si="20"/>
        <v>1819</v>
      </c>
      <c r="K203" s="186" t="str">
        <f t="shared" si="21"/>
        <v>ATRASADO</v>
      </c>
    </row>
    <row r="204" spans="2:11" ht="24.75">
      <c r="B204" s="10">
        <v>42570</v>
      </c>
      <c r="C204" s="17">
        <v>1500127503</v>
      </c>
      <c r="D204" s="13" t="s">
        <v>103</v>
      </c>
      <c r="E204" s="19" t="s">
        <v>104</v>
      </c>
      <c r="F204" s="60">
        <v>2217</v>
      </c>
      <c r="G204" s="32">
        <v>720</v>
      </c>
      <c r="H204" s="10">
        <v>42570</v>
      </c>
      <c r="I204" s="130">
        <f t="shared" si="19"/>
        <v>0</v>
      </c>
      <c r="J204" s="130">
        <f t="shared" si="20"/>
        <v>720</v>
      </c>
      <c r="K204" s="186" t="str">
        <f t="shared" si="21"/>
        <v>ATRASADO</v>
      </c>
    </row>
    <row r="205" spans="2:11" ht="24.75">
      <c r="B205" s="10">
        <v>42572</v>
      </c>
      <c r="C205" s="17">
        <v>1500127631</v>
      </c>
      <c r="D205" s="13" t="s">
        <v>103</v>
      </c>
      <c r="E205" s="19" t="s">
        <v>104</v>
      </c>
      <c r="F205" s="60">
        <v>2217</v>
      </c>
      <c r="G205" s="32">
        <v>288</v>
      </c>
      <c r="H205" s="10">
        <v>42572</v>
      </c>
      <c r="I205" s="130">
        <f t="shared" si="19"/>
        <v>0</v>
      </c>
      <c r="J205" s="130">
        <f t="shared" si="20"/>
        <v>288</v>
      </c>
      <c r="K205" s="186" t="str">
        <f t="shared" si="21"/>
        <v>ATRASADO</v>
      </c>
    </row>
    <row r="206" spans="2:11" ht="24.75">
      <c r="B206" s="10">
        <v>42572</v>
      </c>
      <c r="C206" s="17">
        <v>1500127660</v>
      </c>
      <c r="D206" s="13" t="s">
        <v>103</v>
      </c>
      <c r="E206" s="19" t="s">
        <v>104</v>
      </c>
      <c r="F206" s="60">
        <v>2217</v>
      </c>
      <c r="G206" s="32">
        <v>12840</v>
      </c>
      <c r="H206" s="10">
        <v>42572</v>
      </c>
      <c r="I206" s="130">
        <f t="shared" si="19"/>
        <v>0</v>
      </c>
      <c r="J206" s="130">
        <f t="shared" si="20"/>
        <v>12840</v>
      </c>
      <c r="K206" s="186" t="str">
        <f t="shared" si="21"/>
        <v>ATRASADO</v>
      </c>
    </row>
    <row r="207" spans="2:11" ht="24.75">
      <c r="B207" s="10">
        <v>42573</v>
      </c>
      <c r="C207" s="17">
        <v>1500127703</v>
      </c>
      <c r="D207" s="13" t="s">
        <v>103</v>
      </c>
      <c r="E207" s="19" t="s">
        <v>104</v>
      </c>
      <c r="F207" s="60">
        <v>2217</v>
      </c>
      <c r="G207" s="32">
        <v>1500</v>
      </c>
      <c r="H207" s="10">
        <v>42573</v>
      </c>
      <c r="I207" s="130">
        <f t="shared" si="19"/>
        <v>0</v>
      </c>
      <c r="J207" s="130">
        <f t="shared" si="20"/>
        <v>1500</v>
      </c>
      <c r="K207" s="186" t="str">
        <f t="shared" si="21"/>
        <v>ATRASADO</v>
      </c>
    </row>
    <row r="208" spans="2:11" ht="24.75">
      <c r="B208" s="10">
        <v>42578</v>
      </c>
      <c r="C208" s="17">
        <v>1500127782</v>
      </c>
      <c r="D208" s="13" t="s">
        <v>103</v>
      </c>
      <c r="E208" s="19" t="s">
        <v>104</v>
      </c>
      <c r="F208" s="60">
        <v>2217</v>
      </c>
      <c r="G208" s="32">
        <v>327</v>
      </c>
      <c r="H208" s="10">
        <v>42578</v>
      </c>
      <c r="I208" s="130">
        <f t="shared" si="19"/>
        <v>0</v>
      </c>
      <c r="J208" s="130">
        <f t="shared" si="20"/>
        <v>327</v>
      </c>
      <c r="K208" s="186" t="str">
        <f t="shared" si="21"/>
        <v>ATRASADO</v>
      </c>
    </row>
    <row r="209" spans="2:11" ht="24.75">
      <c r="B209" s="10">
        <v>42591</v>
      </c>
      <c r="C209" s="17">
        <v>1500128104</v>
      </c>
      <c r="D209" s="13" t="s">
        <v>103</v>
      </c>
      <c r="E209" s="19" t="s">
        <v>104</v>
      </c>
      <c r="F209" s="60">
        <v>2217</v>
      </c>
      <c r="G209" s="32">
        <v>1834</v>
      </c>
      <c r="H209" s="10">
        <v>42591</v>
      </c>
      <c r="I209" s="130">
        <f t="shared" si="19"/>
        <v>0</v>
      </c>
      <c r="J209" s="130">
        <f t="shared" si="20"/>
        <v>1834</v>
      </c>
      <c r="K209" s="186" t="str">
        <f t="shared" si="21"/>
        <v>ATRASADO</v>
      </c>
    </row>
    <row r="210" spans="2:11" ht="24.75">
      <c r="B210" s="10">
        <v>42601</v>
      </c>
      <c r="C210" s="17">
        <v>1500128739</v>
      </c>
      <c r="D210" s="13" t="s">
        <v>103</v>
      </c>
      <c r="E210" s="19" t="s">
        <v>104</v>
      </c>
      <c r="F210" s="60">
        <v>2217</v>
      </c>
      <c r="G210" s="32">
        <v>720</v>
      </c>
      <c r="H210" s="10">
        <v>42601</v>
      </c>
      <c r="I210" s="130">
        <f t="shared" si="19"/>
        <v>0</v>
      </c>
      <c r="J210" s="130">
        <f t="shared" si="20"/>
        <v>720</v>
      </c>
      <c r="K210" s="186" t="str">
        <f t="shared" si="21"/>
        <v>ATRASADO</v>
      </c>
    </row>
    <row r="211" spans="2:11" ht="24.75">
      <c r="B211" s="10">
        <v>42605</v>
      </c>
      <c r="C211" s="17">
        <v>1500128876</v>
      </c>
      <c r="D211" s="13" t="s">
        <v>103</v>
      </c>
      <c r="E211" s="19" t="s">
        <v>104</v>
      </c>
      <c r="F211" s="60">
        <v>2217</v>
      </c>
      <c r="G211" s="32">
        <v>12840</v>
      </c>
      <c r="H211" s="10">
        <v>42605</v>
      </c>
      <c r="I211" s="130">
        <f t="shared" si="19"/>
        <v>0</v>
      </c>
      <c r="J211" s="130">
        <f t="shared" si="20"/>
        <v>12840</v>
      </c>
      <c r="K211" s="186" t="str">
        <f t="shared" si="21"/>
        <v>ATRASADO</v>
      </c>
    </row>
    <row r="212" spans="2:11" ht="24.75">
      <c r="B212" s="10">
        <v>42605</v>
      </c>
      <c r="C212" s="17">
        <v>1500128893</v>
      </c>
      <c r="D212" s="13" t="s">
        <v>103</v>
      </c>
      <c r="E212" s="19" t="s">
        <v>104</v>
      </c>
      <c r="F212" s="60">
        <v>2217</v>
      </c>
      <c r="G212" s="32">
        <v>288</v>
      </c>
      <c r="H212" s="10">
        <v>42605</v>
      </c>
      <c r="I212" s="130">
        <f t="shared" si="19"/>
        <v>0</v>
      </c>
      <c r="J212" s="130">
        <f t="shared" si="20"/>
        <v>288</v>
      </c>
      <c r="K212" s="186" t="str">
        <f t="shared" si="21"/>
        <v>ATRASADO</v>
      </c>
    </row>
    <row r="213" spans="2:11" ht="24.75">
      <c r="B213" s="10">
        <v>42606</v>
      </c>
      <c r="C213" s="17">
        <v>1500128935</v>
      </c>
      <c r="D213" s="13" t="s">
        <v>103</v>
      </c>
      <c r="E213" s="19" t="s">
        <v>104</v>
      </c>
      <c r="F213" s="60">
        <v>2217</v>
      </c>
      <c r="G213" s="32">
        <v>1500</v>
      </c>
      <c r="H213" s="10">
        <v>42606</v>
      </c>
      <c r="I213" s="130">
        <f t="shared" si="19"/>
        <v>0</v>
      </c>
      <c r="J213" s="130">
        <f t="shared" si="20"/>
        <v>1500</v>
      </c>
      <c r="K213" s="186" t="str">
        <f t="shared" si="21"/>
        <v>ATRASADO</v>
      </c>
    </row>
    <row r="214" spans="2:11" ht="24.75">
      <c r="B214" s="10">
        <v>42611</v>
      </c>
      <c r="C214" s="17">
        <v>1500129028</v>
      </c>
      <c r="D214" s="13" t="s">
        <v>103</v>
      </c>
      <c r="E214" s="19" t="s">
        <v>104</v>
      </c>
      <c r="F214" s="60">
        <v>2217</v>
      </c>
      <c r="G214" s="32">
        <v>327</v>
      </c>
      <c r="H214" s="10">
        <v>42611</v>
      </c>
      <c r="I214" s="130">
        <f t="shared" si="19"/>
        <v>0</v>
      </c>
      <c r="J214" s="130">
        <f t="shared" si="20"/>
        <v>327</v>
      </c>
      <c r="K214" s="186" t="str">
        <f t="shared" si="21"/>
        <v>ATRASADO</v>
      </c>
    </row>
    <row r="215" spans="2:11" ht="24.75">
      <c r="B215" s="10">
        <v>42622</v>
      </c>
      <c r="C215" s="17">
        <v>1500129348</v>
      </c>
      <c r="D215" s="13" t="s">
        <v>103</v>
      </c>
      <c r="E215" s="19" t="s">
        <v>104</v>
      </c>
      <c r="F215" s="60">
        <v>2217</v>
      </c>
      <c r="G215" s="32">
        <v>1849</v>
      </c>
      <c r="H215" s="10">
        <v>42622</v>
      </c>
      <c r="I215" s="130">
        <f t="shared" si="19"/>
        <v>0</v>
      </c>
      <c r="J215" s="130">
        <f t="shared" si="20"/>
        <v>1849</v>
      </c>
      <c r="K215" s="186" t="str">
        <f t="shared" si="21"/>
        <v>ATRASADO</v>
      </c>
    </row>
    <row r="216" spans="2:11" ht="24.75">
      <c r="B216" s="10">
        <v>42633</v>
      </c>
      <c r="C216" s="17">
        <v>1500129983</v>
      </c>
      <c r="D216" s="13" t="s">
        <v>103</v>
      </c>
      <c r="E216" s="19" t="s">
        <v>104</v>
      </c>
      <c r="F216" s="60">
        <v>2217</v>
      </c>
      <c r="G216" s="32">
        <v>720</v>
      </c>
      <c r="H216" s="10">
        <v>42633</v>
      </c>
      <c r="I216" s="130">
        <f t="shared" si="19"/>
        <v>0</v>
      </c>
      <c r="J216" s="130">
        <f t="shared" si="20"/>
        <v>720</v>
      </c>
      <c r="K216" s="186" t="str">
        <f t="shared" si="21"/>
        <v>ATRASADO</v>
      </c>
    </row>
    <row r="217" spans="2:11" ht="24.75">
      <c r="B217" s="10">
        <v>42635</v>
      </c>
      <c r="C217" s="17">
        <v>1500130121</v>
      </c>
      <c r="D217" s="13" t="s">
        <v>103</v>
      </c>
      <c r="E217" s="19" t="s">
        <v>104</v>
      </c>
      <c r="F217" s="60">
        <v>2217</v>
      </c>
      <c r="G217" s="32">
        <v>12840</v>
      </c>
      <c r="H217" s="10">
        <v>42635</v>
      </c>
      <c r="I217" s="130">
        <f t="shared" si="19"/>
        <v>0</v>
      </c>
      <c r="J217" s="130">
        <f t="shared" si="20"/>
        <v>12840</v>
      </c>
      <c r="K217" s="186" t="str">
        <f t="shared" si="21"/>
        <v>ATRASADO</v>
      </c>
    </row>
    <row r="218" spans="2:11" ht="24.75">
      <c r="B218" s="10">
        <v>42635</v>
      </c>
      <c r="C218" s="17">
        <v>1500130136</v>
      </c>
      <c r="D218" s="13" t="s">
        <v>103</v>
      </c>
      <c r="E218" s="19" t="s">
        <v>104</v>
      </c>
      <c r="F218" s="60">
        <v>2217</v>
      </c>
      <c r="G218" s="32">
        <v>288</v>
      </c>
      <c r="H218" s="10">
        <v>42635</v>
      </c>
      <c r="I218" s="130">
        <f t="shared" si="19"/>
        <v>0</v>
      </c>
      <c r="J218" s="130">
        <f t="shared" si="20"/>
        <v>288</v>
      </c>
      <c r="K218" s="186" t="str">
        <f t="shared" si="21"/>
        <v>ATRASADO</v>
      </c>
    </row>
    <row r="219" spans="2:11" ht="24.75">
      <c r="B219" s="10">
        <v>42636</v>
      </c>
      <c r="C219" s="17">
        <v>1500130177</v>
      </c>
      <c r="D219" s="13" t="s">
        <v>103</v>
      </c>
      <c r="E219" s="19" t="s">
        <v>104</v>
      </c>
      <c r="F219" s="60">
        <v>2217</v>
      </c>
      <c r="G219" s="32">
        <v>1500</v>
      </c>
      <c r="H219" s="10">
        <v>42636</v>
      </c>
      <c r="I219" s="130">
        <f t="shared" si="19"/>
        <v>0</v>
      </c>
      <c r="J219" s="130">
        <f t="shared" si="20"/>
        <v>1500</v>
      </c>
      <c r="K219" s="186" t="str">
        <f t="shared" si="21"/>
        <v>ATRASADO</v>
      </c>
    </row>
    <row r="220" spans="2:11" ht="24.75">
      <c r="B220" s="10">
        <v>42641</v>
      </c>
      <c r="C220" s="17">
        <v>1500130274</v>
      </c>
      <c r="D220" s="13" t="s">
        <v>103</v>
      </c>
      <c r="E220" s="19" t="s">
        <v>104</v>
      </c>
      <c r="F220" s="60">
        <v>2217</v>
      </c>
      <c r="G220" s="32">
        <v>335</v>
      </c>
      <c r="H220" s="10">
        <v>42641</v>
      </c>
      <c r="I220" s="130">
        <f t="shared" si="19"/>
        <v>0</v>
      </c>
      <c r="J220" s="130">
        <f t="shared" si="20"/>
        <v>335</v>
      </c>
      <c r="K220" s="186" t="str">
        <f t="shared" si="21"/>
        <v>ATRASADO</v>
      </c>
    </row>
    <row r="221" spans="2:11" s="72" customFormat="1" ht="24.75">
      <c r="B221" s="10">
        <v>42662</v>
      </c>
      <c r="C221" s="17">
        <v>1500131234</v>
      </c>
      <c r="D221" s="13" t="s">
        <v>103</v>
      </c>
      <c r="E221" s="19" t="s">
        <v>104</v>
      </c>
      <c r="F221" s="60">
        <v>2217</v>
      </c>
      <c r="G221" s="32">
        <v>720</v>
      </c>
      <c r="H221" s="10">
        <v>42662</v>
      </c>
      <c r="I221" s="130">
        <f t="shared" si="19"/>
        <v>0</v>
      </c>
      <c r="J221" s="130">
        <f t="shared" si="20"/>
        <v>720</v>
      </c>
      <c r="K221" s="186" t="str">
        <f t="shared" si="21"/>
        <v>ATRASADO</v>
      </c>
    </row>
    <row r="222" spans="2:11" ht="24.75">
      <c r="B222" s="10">
        <v>42664</v>
      </c>
      <c r="C222" s="17">
        <v>1500131361</v>
      </c>
      <c r="D222" s="13" t="s">
        <v>103</v>
      </c>
      <c r="E222" s="19" t="s">
        <v>104</v>
      </c>
      <c r="F222" s="60">
        <v>2217</v>
      </c>
      <c r="G222" s="32">
        <v>12840</v>
      </c>
      <c r="H222" s="10">
        <v>42664</v>
      </c>
      <c r="I222" s="130">
        <f t="shared" si="19"/>
        <v>0</v>
      </c>
      <c r="J222" s="130">
        <f t="shared" si="20"/>
        <v>12840</v>
      </c>
      <c r="K222" s="186" t="str">
        <f t="shared" si="21"/>
        <v>ATRASADO</v>
      </c>
    </row>
    <row r="223" spans="2:11" ht="24.75">
      <c r="B223" s="10">
        <v>40472</v>
      </c>
      <c r="C223" s="17">
        <v>1500131376</v>
      </c>
      <c r="D223" s="13" t="s">
        <v>103</v>
      </c>
      <c r="E223" s="19" t="s">
        <v>104</v>
      </c>
      <c r="F223" s="60">
        <v>2217</v>
      </c>
      <c r="G223" s="32">
        <v>288</v>
      </c>
      <c r="H223" s="10">
        <v>40472</v>
      </c>
      <c r="I223" s="130">
        <f t="shared" si="19"/>
        <v>0</v>
      </c>
      <c r="J223" s="130">
        <f t="shared" si="20"/>
        <v>288</v>
      </c>
      <c r="K223" s="186" t="str">
        <f t="shared" si="21"/>
        <v>ATRASADO</v>
      </c>
    </row>
    <row r="224" spans="2:11" ht="24.75">
      <c r="B224" s="10" t="s">
        <v>105</v>
      </c>
      <c r="C224" s="17">
        <v>1500131417</v>
      </c>
      <c r="D224" s="13" t="s">
        <v>103</v>
      </c>
      <c r="E224" s="19" t="s">
        <v>104</v>
      </c>
      <c r="F224" s="60">
        <v>2217</v>
      </c>
      <c r="G224" s="32">
        <v>1500</v>
      </c>
      <c r="H224" s="10" t="s">
        <v>105</v>
      </c>
      <c r="I224" s="130">
        <f t="shared" si="19"/>
        <v>0</v>
      </c>
      <c r="J224" s="130">
        <f t="shared" si="20"/>
        <v>1500</v>
      </c>
      <c r="K224" s="186" t="str">
        <f t="shared" si="21"/>
        <v>ATRASADO</v>
      </c>
    </row>
    <row r="225" spans="2:11" ht="24.75">
      <c r="B225" s="10">
        <v>42670</v>
      </c>
      <c r="C225" s="17">
        <v>1500131509</v>
      </c>
      <c r="D225" s="13" t="s">
        <v>103</v>
      </c>
      <c r="E225" s="19" t="s">
        <v>104</v>
      </c>
      <c r="F225" s="60">
        <v>2217</v>
      </c>
      <c r="G225" s="32">
        <v>335</v>
      </c>
      <c r="H225" s="10">
        <v>42670</v>
      </c>
      <c r="I225" s="130">
        <f t="shared" si="19"/>
        <v>0</v>
      </c>
      <c r="J225" s="130">
        <f t="shared" si="20"/>
        <v>335</v>
      </c>
      <c r="K225" s="186" t="str">
        <f t="shared" si="21"/>
        <v>ATRASADO</v>
      </c>
    </row>
    <row r="226" spans="2:11" ht="24.75">
      <c r="B226" s="10">
        <v>42723</v>
      </c>
      <c r="C226" s="17">
        <v>1500133715</v>
      </c>
      <c r="D226" s="13" t="s">
        <v>103</v>
      </c>
      <c r="E226" s="19" t="s">
        <v>104</v>
      </c>
      <c r="F226" s="60">
        <v>2217</v>
      </c>
      <c r="G226" s="32">
        <v>720</v>
      </c>
      <c r="H226" s="10">
        <v>42723</v>
      </c>
      <c r="I226" s="130">
        <f t="shared" ref="I226:I289" si="22">IF(G226&gt;0,0,"")</f>
        <v>0</v>
      </c>
      <c r="J226" s="130">
        <f t="shared" ref="J226:J289" si="23">IF(I226=0,G226,"")</f>
        <v>720</v>
      </c>
      <c r="K226" s="186" t="str">
        <f t="shared" ref="K226:K289" si="24">IF(J226&gt;0,"ATRASADO","")</f>
        <v>ATRASADO</v>
      </c>
    </row>
    <row r="227" spans="2:11" ht="24.75">
      <c r="B227" s="10">
        <v>42725</v>
      </c>
      <c r="C227" s="17">
        <v>1500133853</v>
      </c>
      <c r="D227" s="13" t="s">
        <v>103</v>
      </c>
      <c r="E227" s="19" t="s">
        <v>104</v>
      </c>
      <c r="F227" s="60">
        <v>2217</v>
      </c>
      <c r="G227" s="32">
        <v>110405</v>
      </c>
      <c r="H227" s="10">
        <v>42725</v>
      </c>
      <c r="I227" s="130">
        <f t="shared" si="22"/>
        <v>0</v>
      </c>
      <c r="J227" s="130">
        <f t="shared" si="23"/>
        <v>110405</v>
      </c>
      <c r="K227" s="186" t="str">
        <f t="shared" si="24"/>
        <v>ATRASADO</v>
      </c>
    </row>
    <row r="228" spans="2:11" ht="24.75">
      <c r="B228" s="10">
        <v>42725</v>
      </c>
      <c r="C228" s="17">
        <v>1500133868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42725</v>
      </c>
      <c r="I228" s="130">
        <f t="shared" si="22"/>
        <v>0</v>
      </c>
      <c r="J228" s="130">
        <f t="shared" si="23"/>
        <v>288</v>
      </c>
      <c r="K228" s="186" t="str">
        <f t="shared" si="24"/>
        <v>ATRASADO</v>
      </c>
    </row>
    <row r="229" spans="2:11" ht="24.75">
      <c r="B229" s="10">
        <v>42726</v>
      </c>
      <c r="C229" s="17">
        <v>1500133909</v>
      </c>
      <c r="D229" s="13" t="s">
        <v>103</v>
      </c>
      <c r="E229" s="19" t="s">
        <v>104</v>
      </c>
      <c r="F229" s="60">
        <v>2217</v>
      </c>
      <c r="G229" s="32">
        <v>1500</v>
      </c>
      <c r="H229" s="10">
        <v>42726</v>
      </c>
      <c r="I229" s="130">
        <f t="shared" si="22"/>
        <v>0</v>
      </c>
      <c r="J229" s="130">
        <f t="shared" si="23"/>
        <v>1500</v>
      </c>
      <c r="K229" s="186" t="str">
        <f t="shared" si="24"/>
        <v>ATRASADO</v>
      </c>
    </row>
    <row r="230" spans="2:11" ht="24.75">
      <c r="B230" s="10">
        <v>42731</v>
      </c>
      <c r="C230" s="17">
        <v>1500134007</v>
      </c>
      <c r="D230" s="13" t="s">
        <v>103</v>
      </c>
      <c r="E230" s="19" t="s">
        <v>104</v>
      </c>
      <c r="F230" s="60">
        <v>2217</v>
      </c>
      <c r="G230" s="32">
        <v>347</v>
      </c>
      <c r="H230" s="10">
        <v>42731</v>
      </c>
      <c r="I230" s="130">
        <f t="shared" si="22"/>
        <v>0</v>
      </c>
      <c r="J230" s="130">
        <f t="shared" si="23"/>
        <v>347</v>
      </c>
      <c r="K230" s="186" t="str">
        <f t="shared" si="24"/>
        <v>ATRASADO</v>
      </c>
    </row>
    <row r="231" spans="2:11" ht="24.75">
      <c r="B231" s="10">
        <v>42895</v>
      </c>
      <c r="C231" s="17">
        <v>1500141314</v>
      </c>
      <c r="D231" s="13" t="s">
        <v>103</v>
      </c>
      <c r="E231" s="19" t="s">
        <v>104</v>
      </c>
      <c r="F231" s="60">
        <v>2217</v>
      </c>
      <c r="G231" s="32">
        <v>1500</v>
      </c>
      <c r="H231" s="10">
        <v>42895</v>
      </c>
      <c r="I231" s="130">
        <f t="shared" si="22"/>
        <v>0</v>
      </c>
      <c r="J231" s="130">
        <f t="shared" si="23"/>
        <v>1500</v>
      </c>
      <c r="K231" s="186" t="str">
        <f t="shared" si="24"/>
        <v>ATRASADO</v>
      </c>
    </row>
    <row r="232" spans="2:11" ht="24.75">
      <c r="B232" s="10">
        <v>42898</v>
      </c>
      <c r="C232" s="17">
        <v>1500141422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42898</v>
      </c>
      <c r="I232" s="130">
        <f t="shared" si="22"/>
        <v>0</v>
      </c>
      <c r="J232" s="130">
        <f t="shared" si="23"/>
        <v>12840</v>
      </c>
      <c r="K232" s="186" t="str">
        <f t="shared" si="24"/>
        <v>ATRASADO</v>
      </c>
    </row>
    <row r="233" spans="2:11" ht="24.75">
      <c r="B233" s="10">
        <v>42898</v>
      </c>
      <c r="C233" s="17">
        <v>1500141425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42898</v>
      </c>
      <c r="I233" s="130">
        <f t="shared" si="22"/>
        <v>0</v>
      </c>
      <c r="J233" s="130">
        <f t="shared" si="23"/>
        <v>288</v>
      </c>
      <c r="K233" s="186" t="str">
        <f t="shared" si="24"/>
        <v>ATRASADO</v>
      </c>
    </row>
    <row r="234" spans="2:11" ht="24.75">
      <c r="B234" s="10">
        <v>42900</v>
      </c>
      <c r="C234" s="17">
        <v>1500141515</v>
      </c>
      <c r="D234" s="13" t="s">
        <v>103</v>
      </c>
      <c r="E234" s="19" t="s">
        <v>104</v>
      </c>
      <c r="F234" s="60">
        <v>2217</v>
      </c>
      <c r="G234" s="32">
        <v>363</v>
      </c>
      <c r="H234" s="10">
        <v>42900</v>
      </c>
      <c r="I234" s="130">
        <f t="shared" si="22"/>
        <v>0</v>
      </c>
      <c r="J234" s="130">
        <f t="shared" si="23"/>
        <v>363</v>
      </c>
      <c r="K234" s="186" t="str">
        <f t="shared" si="24"/>
        <v>ATRASADO</v>
      </c>
    </row>
    <row r="235" spans="2:11" ht="24.75">
      <c r="B235" s="10">
        <v>42928</v>
      </c>
      <c r="C235" s="17">
        <v>1500142575</v>
      </c>
      <c r="D235" s="13" t="s">
        <v>103</v>
      </c>
      <c r="E235" s="19" t="s">
        <v>104</v>
      </c>
      <c r="F235" s="60">
        <v>2217</v>
      </c>
      <c r="G235" s="32">
        <v>367</v>
      </c>
      <c r="H235" s="10">
        <v>42928</v>
      </c>
      <c r="I235" s="130">
        <f t="shared" si="22"/>
        <v>0</v>
      </c>
      <c r="J235" s="130">
        <f t="shared" si="23"/>
        <v>367</v>
      </c>
      <c r="K235" s="186" t="str">
        <f t="shared" si="24"/>
        <v>ATRASADO</v>
      </c>
    </row>
    <row r="236" spans="2:11" ht="24.75">
      <c r="B236" s="10">
        <v>42928</v>
      </c>
      <c r="C236" s="17">
        <v>1500142597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42928</v>
      </c>
      <c r="I236" s="130">
        <f t="shared" si="22"/>
        <v>0</v>
      </c>
      <c r="J236" s="130">
        <f t="shared" si="23"/>
        <v>12840</v>
      </c>
      <c r="K236" s="186" t="str">
        <f t="shared" si="24"/>
        <v>ATRASADO</v>
      </c>
    </row>
    <row r="237" spans="2:11" ht="24.75">
      <c r="B237" s="10">
        <v>42928</v>
      </c>
      <c r="C237" s="17">
        <v>1500142600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42928</v>
      </c>
      <c r="I237" s="130">
        <f t="shared" si="22"/>
        <v>0</v>
      </c>
      <c r="J237" s="130">
        <f t="shared" si="23"/>
        <v>288</v>
      </c>
      <c r="K237" s="186" t="str">
        <f t="shared" si="24"/>
        <v>ATRASADO</v>
      </c>
    </row>
    <row r="238" spans="2:11" ht="24.75">
      <c r="B238" s="10">
        <v>42928</v>
      </c>
      <c r="C238" s="17">
        <v>1500142629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42928</v>
      </c>
      <c r="I238" s="130">
        <f t="shared" si="22"/>
        <v>0</v>
      </c>
      <c r="J238" s="130">
        <f t="shared" si="23"/>
        <v>1500</v>
      </c>
      <c r="K238" s="186" t="str">
        <f t="shared" si="24"/>
        <v>ATRASADO</v>
      </c>
    </row>
    <row r="239" spans="2:11" ht="24.75">
      <c r="B239" s="10">
        <v>42928</v>
      </c>
      <c r="C239" s="17">
        <v>1500142699</v>
      </c>
      <c r="D239" s="13" t="s">
        <v>103</v>
      </c>
      <c r="E239" s="19" t="s">
        <v>104</v>
      </c>
      <c r="F239" s="60">
        <v>2217</v>
      </c>
      <c r="G239" s="32">
        <v>720</v>
      </c>
      <c r="H239" s="10">
        <v>42928</v>
      </c>
      <c r="I239" s="130">
        <f t="shared" si="22"/>
        <v>0</v>
      </c>
      <c r="J239" s="130">
        <f t="shared" si="23"/>
        <v>720</v>
      </c>
      <c r="K239" s="186" t="str">
        <f t="shared" si="24"/>
        <v>ATRASADO</v>
      </c>
    </row>
    <row r="240" spans="2:11" ht="24.75">
      <c r="B240" s="10">
        <v>42961</v>
      </c>
      <c r="C240" s="17">
        <v>1500143890</v>
      </c>
      <c r="D240" s="13" t="s">
        <v>103</v>
      </c>
      <c r="E240" s="19" t="s">
        <v>104</v>
      </c>
      <c r="F240" s="60">
        <v>2217</v>
      </c>
      <c r="G240" s="32">
        <v>720</v>
      </c>
      <c r="H240" s="10">
        <v>42961</v>
      </c>
      <c r="I240" s="130">
        <f t="shared" si="22"/>
        <v>0</v>
      </c>
      <c r="J240" s="130">
        <f t="shared" si="23"/>
        <v>720</v>
      </c>
      <c r="K240" s="186" t="str">
        <f t="shared" si="24"/>
        <v>ATRASADO</v>
      </c>
    </row>
    <row r="241" spans="2:11" ht="24.75">
      <c r="B241" s="10">
        <v>42961</v>
      </c>
      <c r="C241" s="17">
        <v>1500143922</v>
      </c>
      <c r="D241" s="13" t="s">
        <v>103</v>
      </c>
      <c r="E241" s="19" t="s">
        <v>104</v>
      </c>
      <c r="F241" s="60">
        <v>2217</v>
      </c>
      <c r="G241" s="32">
        <v>12840</v>
      </c>
      <c r="H241" s="10">
        <v>42961</v>
      </c>
      <c r="I241" s="130">
        <f t="shared" si="22"/>
        <v>0</v>
      </c>
      <c r="J241" s="130">
        <f t="shared" si="23"/>
        <v>12840</v>
      </c>
      <c r="K241" s="186" t="str">
        <f t="shared" si="24"/>
        <v>ATRASADO</v>
      </c>
    </row>
    <row r="242" spans="2:11" ht="24.75">
      <c r="B242" s="10">
        <v>42961</v>
      </c>
      <c r="C242" s="17">
        <v>1500143925</v>
      </c>
      <c r="D242" s="13" t="s">
        <v>103</v>
      </c>
      <c r="E242" s="19" t="s">
        <v>104</v>
      </c>
      <c r="F242" s="60">
        <v>2217</v>
      </c>
      <c r="G242" s="32">
        <v>288</v>
      </c>
      <c r="H242" s="10">
        <v>42961</v>
      </c>
      <c r="I242" s="130">
        <f t="shared" si="22"/>
        <v>0</v>
      </c>
      <c r="J242" s="130">
        <f t="shared" si="23"/>
        <v>288</v>
      </c>
      <c r="K242" s="186" t="str">
        <f t="shared" si="24"/>
        <v>ATRASADO</v>
      </c>
    </row>
    <row r="243" spans="2:11" ht="24.75">
      <c r="B243" s="10">
        <v>42961</v>
      </c>
      <c r="C243" s="17">
        <v>1500143965</v>
      </c>
      <c r="D243" s="13" t="s">
        <v>103</v>
      </c>
      <c r="E243" s="19" t="s">
        <v>104</v>
      </c>
      <c r="F243" s="60">
        <v>2217</v>
      </c>
      <c r="G243" s="32">
        <v>1500</v>
      </c>
      <c r="H243" s="10">
        <v>42961</v>
      </c>
      <c r="I243" s="130">
        <f t="shared" si="22"/>
        <v>0</v>
      </c>
      <c r="J243" s="130">
        <f t="shared" si="23"/>
        <v>1500</v>
      </c>
      <c r="K243" s="186" t="str">
        <f t="shared" si="24"/>
        <v>ATRASADO</v>
      </c>
    </row>
    <row r="244" spans="2:11" ht="24.75">
      <c r="B244" s="10">
        <v>42961</v>
      </c>
      <c r="C244" s="17">
        <v>1500144001</v>
      </c>
      <c r="D244" s="13" t="s">
        <v>103</v>
      </c>
      <c r="E244" s="19" t="s">
        <v>104</v>
      </c>
      <c r="F244" s="60">
        <v>2217</v>
      </c>
      <c r="G244" s="32">
        <v>371</v>
      </c>
      <c r="H244" s="10">
        <v>42961</v>
      </c>
      <c r="I244" s="130">
        <f t="shared" si="22"/>
        <v>0</v>
      </c>
      <c r="J244" s="130">
        <f t="shared" si="23"/>
        <v>371</v>
      </c>
      <c r="K244" s="186" t="str">
        <f t="shared" si="24"/>
        <v>ATRASADO</v>
      </c>
    </row>
    <row r="245" spans="2:11" ht="24.75">
      <c r="B245" s="10">
        <v>42692</v>
      </c>
      <c r="C245" s="17">
        <v>11500132466</v>
      </c>
      <c r="D245" s="13" t="s">
        <v>103</v>
      </c>
      <c r="E245" s="19" t="s">
        <v>104</v>
      </c>
      <c r="F245" s="60">
        <v>2217</v>
      </c>
      <c r="G245" s="32">
        <v>720</v>
      </c>
      <c r="H245" s="10">
        <v>42692</v>
      </c>
      <c r="I245" s="130">
        <f t="shared" si="22"/>
        <v>0</v>
      </c>
      <c r="J245" s="130">
        <f t="shared" si="23"/>
        <v>720</v>
      </c>
      <c r="K245" s="186" t="str">
        <f t="shared" si="24"/>
        <v>ATRASADO</v>
      </c>
    </row>
    <row r="246" spans="2:11" ht="24.75">
      <c r="B246" s="10">
        <v>42696</v>
      </c>
      <c r="C246" s="17">
        <v>11500132604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42696</v>
      </c>
      <c r="I246" s="130">
        <f t="shared" si="22"/>
        <v>0</v>
      </c>
      <c r="J246" s="130">
        <f t="shared" si="23"/>
        <v>12840</v>
      </c>
      <c r="K246" s="186" t="str">
        <f t="shared" si="24"/>
        <v>ATRASADO</v>
      </c>
    </row>
    <row r="247" spans="2:11" ht="24.75">
      <c r="B247" s="10">
        <v>42696</v>
      </c>
      <c r="C247" s="17">
        <v>11500132619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42696</v>
      </c>
      <c r="I247" s="130">
        <f t="shared" si="22"/>
        <v>0</v>
      </c>
      <c r="J247" s="130">
        <f t="shared" si="23"/>
        <v>288</v>
      </c>
      <c r="K247" s="186" t="str">
        <f t="shared" si="24"/>
        <v>ATRASADO</v>
      </c>
    </row>
    <row r="248" spans="2:11" ht="24.75">
      <c r="B248" s="10">
        <v>42697</v>
      </c>
      <c r="C248" s="17">
        <v>11500132660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42697</v>
      </c>
      <c r="I248" s="130">
        <f t="shared" si="22"/>
        <v>0</v>
      </c>
      <c r="J248" s="130">
        <f t="shared" si="23"/>
        <v>1500</v>
      </c>
      <c r="K248" s="186" t="str">
        <f t="shared" si="24"/>
        <v>ATRASADO</v>
      </c>
    </row>
    <row r="249" spans="2:11" ht="24.75">
      <c r="B249" s="10">
        <v>42702</v>
      </c>
      <c r="C249" s="17">
        <v>11500132758</v>
      </c>
      <c r="D249" s="13" t="s">
        <v>103</v>
      </c>
      <c r="E249" s="19" t="s">
        <v>104</v>
      </c>
      <c r="F249" s="60">
        <v>2217</v>
      </c>
      <c r="G249" s="32">
        <v>339</v>
      </c>
      <c r="H249" s="10">
        <v>42702</v>
      </c>
      <c r="I249" s="130">
        <f t="shared" si="22"/>
        <v>0</v>
      </c>
      <c r="J249" s="130">
        <f t="shared" si="23"/>
        <v>339</v>
      </c>
      <c r="K249" s="186" t="str">
        <f t="shared" si="24"/>
        <v>ATRASADO</v>
      </c>
    </row>
    <row r="250" spans="2:11" ht="24.75">
      <c r="B250" s="10">
        <v>42753</v>
      </c>
      <c r="C250" s="17">
        <v>11500134963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42753</v>
      </c>
      <c r="I250" s="130">
        <f t="shared" si="22"/>
        <v>0</v>
      </c>
      <c r="J250" s="130">
        <f t="shared" si="23"/>
        <v>720</v>
      </c>
      <c r="K250" s="186" t="str">
        <f t="shared" si="24"/>
        <v>ATRASADO</v>
      </c>
    </row>
    <row r="251" spans="2:11" ht="24.75">
      <c r="B251" s="10">
        <v>42755</v>
      </c>
      <c r="C251" s="17">
        <v>11500135101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42755</v>
      </c>
      <c r="I251" s="130">
        <f t="shared" si="22"/>
        <v>0</v>
      </c>
      <c r="J251" s="130">
        <f t="shared" si="23"/>
        <v>12840</v>
      </c>
      <c r="K251" s="186" t="str">
        <f t="shared" si="24"/>
        <v>ATRASADO</v>
      </c>
    </row>
    <row r="252" spans="2:11" ht="24.75">
      <c r="B252" s="10">
        <v>42755</v>
      </c>
      <c r="C252" s="17">
        <v>11500135117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42755</v>
      </c>
      <c r="I252" s="130">
        <f t="shared" si="22"/>
        <v>0</v>
      </c>
      <c r="J252" s="130">
        <f t="shared" si="23"/>
        <v>288</v>
      </c>
      <c r="K252" s="186" t="str">
        <f t="shared" si="24"/>
        <v>ATRASADO</v>
      </c>
    </row>
    <row r="253" spans="2:11" ht="24.75">
      <c r="B253" s="10">
        <v>42758</v>
      </c>
      <c r="C253" s="17">
        <v>11500135158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42758</v>
      </c>
      <c r="I253" s="130">
        <f t="shared" si="22"/>
        <v>0</v>
      </c>
      <c r="J253" s="130">
        <f t="shared" si="23"/>
        <v>1500</v>
      </c>
      <c r="K253" s="186" t="str">
        <f t="shared" si="24"/>
        <v>ATRASADO</v>
      </c>
    </row>
    <row r="254" spans="2:11" ht="24.75">
      <c r="B254" s="10">
        <v>42761</v>
      </c>
      <c r="C254" s="17">
        <v>11500135263</v>
      </c>
      <c r="D254" s="13" t="s">
        <v>103</v>
      </c>
      <c r="E254" s="19" t="s">
        <v>104</v>
      </c>
      <c r="F254" s="60">
        <v>2217</v>
      </c>
      <c r="G254" s="32">
        <v>347</v>
      </c>
      <c r="H254" s="10">
        <v>42761</v>
      </c>
      <c r="I254" s="130">
        <f t="shared" si="22"/>
        <v>0</v>
      </c>
      <c r="J254" s="130">
        <f t="shared" si="23"/>
        <v>347</v>
      </c>
      <c r="K254" s="186" t="str">
        <f t="shared" si="24"/>
        <v>ATRASADO</v>
      </c>
    </row>
    <row r="255" spans="2:11" ht="24.75">
      <c r="B255" s="10">
        <v>42775</v>
      </c>
      <c r="C255" s="17">
        <v>11500136232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42775</v>
      </c>
      <c r="I255" s="130">
        <f t="shared" si="22"/>
        <v>0</v>
      </c>
      <c r="J255" s="130">
        <f t="shared" si="23"/>
        <v>720</v>
      </c>
      <c r="K255" s="186" t="str">
        <f t="shared" si="24"/>
        <v>ATRASADO</v>
      </c>
    </row>
    <row r="256" spans="2:11" ht="24.75">
      <c r="B256" s="10">
        <v>42775</v>
      </c>
      <c r="C256" s="17">
        <v>11500136271</v>
      </c>
      <c r="D256" s="13" t="s">
        <v>103</v>
      </c>
      <c r="E256" s="19" t="s">
        <v>104</v>
      </c>
      <c r="F256" s="60">
        <v>2217</v>
      </c>
      <c r="G256" s="32">
        <v>1500</v>
      </c>
      <c r="H256" s="10">
        <v>42775</v>
      </c>
      <c r="I256" s="130">
        <f t="shared" si="22"/>
        <v>0</v>
      </c>
      <c r="J256" s="130">
        <f t="shared" si="23"/>
        <v>1500</v>
      </c>
      <c r="K256" s="186" t="str">
        <f t="shared" si="24"/>
        <v>ATRASADO</v>
      </c>
    </row>
    <row r="257" spans="2:11" ht="24.75">
      <c r="B257" s="10">
        <v>42775</v>
      </c>
      <c r="C257" s="17">
        <v>11500136286</v>
      </c>
      <c r="D257" s="13" t="s">
        <v>103</v>
      </c>
      <c r="E257" s="19" t="s">
        <v>104</v>
      </c>
      <c r="F257" s="60">
        <v>2217</v>
      </c>
      <c r="G257" s="32">
        <v>351</v>
      </c>
      <c r="H257" s="10">
        <v>42775</v>
      </c>
      <c r="I257" s="130">
        <f t="shared" si="22"/>
        <v>0</v>
      </c>
      <c r="J257" s="130">
        <f t="shared" si="23"/>
        <v>351</v>
      </c>
      <c r="K257" s="186" t="str">
        <f t="shared" si="24"/>
        <v>ATRASADO</v>
      </c>
    </row>
    <row r="258" spans="2:11" ht="24.75">
      <c r="B258" s="10">
        <v>42780</v>
      </c>
      <c r="C258" s="17">
        <v>11500136456</v>
      </c>
      <c r="D258" s="13" t="s">
        <v>103</v>
      </c>
      <c r="E258" s="19" t="s">
        <v>104</v>
      </c>
      <c r="F258" s="60">
        <v>2217</v>
      </c>
      <c r="G258" s="32">
        <v>12840</v>
      </c>
      <c r="H258" s="10">
        <v>42780</v>
      </c>
      <c r="I258" s="130">
        <f t="shared" si="22"/>
        <v>0</v>
      </c>
      <c r="J258" s="130">
        <f t="shared" si="23"/>
        <v>12840</v>
      </c>
      <c r="K258" s="186" t="str">
        <f t="shared" si="24"/>
        <v>ATRASADO</v>
      </c>
    </row>
    <row r="259" spans="2:11" ht="24.75">
      <c r="B259" s="10">
        <v>42780</v>
      </c>
      <c r="C259" s="17">
        <v>11500136459</v>
      </c>
      <c r="D259" s="13" t="s">
        <v>103</v>
      </c>
      <c r="E259" s="19" t="s">
        <v>104</v>
      </c>
      <c r="F259" s="60">
        <v>2217</v>
      </c>
      <c r="G259" s="32">
        <v>288</v>
      </c>
      <c r="H259" s="10">
        <v>42780</v>
      </c>
      <c r="I259" s="130">
        <f t="shared" si="22"/>
        <v>0</v>
      </c>
      <c r="J259" s="130">
        <f t="shared" si="23"/>
        <v>288</v>
      </c>
      <c r="K259" s="186" t="str">
        <f t="shared" si="24"/>
        <v>ATRASADO</v>
      </c>
    </row>
    <row r="260" spans="2:11" ht="24.75">
      <c r="B260" s="10">
        <v>42807</v>
      </c>
      <c r="C260" s="17">
        <v>11500137393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42807</v>
      </c>
      <c r="I260" s="130">
        <f t="shared" si="22"/>
        <v>0</v>
      </c>
      <c r="J260" s="130">
        <f t="shared" si="23"/>
        <v>720</v>
      </c>
      <c r="K260" s="186" t="str">
        <f t="shared" si="24"/>
        <v>ATRASADO</v>
      </c>
    </row>
    <row r="261" spans="2:11" ht="24.75">
      <c r="B261" s="10">
        <v>42808</v>
      </c>
      <c r="C261" s="17">
        <v>11500137561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42808</v>
      </c>
      <c r="I261" s="130">
        <f t="shared" si="22"/>
        <v>0</v>
      </c>
      <c r="J261" s="130">
        <f t="shared" si="23"/>
        <v>12840</v>
      </c>
      <c r="K261" s="186" t="str">
        <f t="shared" si="24"/>
        <v>ATRASADO</v>
      </c>
    </row>
    <row r="262" spans="2:11" ht="24.75">
      <c r="B262" s="10">
        <v>42808</v>
      </c>
      <c r="C262" s="17">
        <v>11500137564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42808</v>
      </c>
      <c r="I262" s="130">
        <f t="shared" si="22"/>
        <v>0</v>
      </c>
      <c r="J262" s="130">
        <f t="shared" si="23"/>
        <v>288</v>
      </c>
      <c r="K262" s="186" t="str">
        <f t="shared" si="24"/>
        <v>ATRASADO</v>
      </c>
    </row>
    <row r="263" spans="2:11" ht="24.75">
      <c r="B263" s="10">
        <v>42808</v>
      </c>
      <c r="C263" s="17">
        <v>11500137601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42808</v>
      </c>
      <c r="I263" s="130">
        <f t="shared" si="22"/>
        <v>0</v>
      </c>
      <c r="J263" s="130">
        <f t="shared" si="23"/>
        <v>1500</v>
      </c>
      <c r="K263" s="186" t="str">
        <f t="shared" si="24"/>
        <v>ATRASADO</v>
      </c>
    </row>
    <row r="264" spans="2:11" ht="24.75">
      <c r="B264" s="10">
        <v>42809</v>
      </c>
      <c r="C264" s="17">
        <v>11500137672</v>
      </c>
      <c r="D264" s="13" t="s">
        <v>103</v>
      </c>
      <c r="E264" s="19" t="s">
        <v>104</v>
      </c>
      <c r="F264" s="60">
        <v>2217</v>
      </c>
      <c r="G264" s="32">
        <v>347</v>
      </c>
      <c r="H264" s="10">
        <v>42809</v>
      </c>
      <c r="I264" s="130">
        <f t="shared" si="22"/>
        <v>0</v>
      </c>
      <c r="J264" s="130">
        <f t="shared" si="23"/>
        <v>347</v>
      </c>
      <c r="K264" s="186" t="str">
        <f t="shared" si="24"/>
        <v>ATRASADO</v>
      </c>
    </row>
    <row r="265" spans="2:11" ht="24.75">
      <c r="B265" s="10">
        <v>42865</v>
      </c>
      <c r="C265" s="17">
        <v>11500139920</v>
      </c>
      <c r="D265" s="13" t="s">
        <v>103</v>
      </c>
      <c r="E265" s="19" t="s">
        <v>104</v>
      </c>
      <c r="F265" s="60">
        <v>2217</v>
      </c>
      <c r="G265" s="32">
        <v>1500</v>
      </c>
      <c r="H265" s="10">
        <v>42865</v>
      </c>
      <c r="I265" s="130">
        <f t="shared" si="22"/>
        <v>0</v>
      </c>
      <c r="J265" s="130">
        <f t="shared" si="23"/>
        <v>1500</v>
      </c>
      <c r="K265" s="186" t="str">
        <f t="shared" si="24"/>
        <v>ATRASADO</v>
      </c>
    </row>
    <row r="266" spans="2:11" ht="24.75">
      <c r="B266" s="10">
        <v>42865</v>
      </c>
      <c r="C266" s="17">
        <v>11500139984</v>
      </c>
      <c r="D266" s="13" t="s">
        <v>103</v>
      </c>
      <c r="E266" s="19" t="s">
        <v>104</v>
      </c>
      <c r="F266" s="60">
        <v>2217</v>
      </c>
      <c r="G266" s="32">
        <v>720</v>
      </c>
      <c r="H266" s="10">
        <v>42865</v>
      </c>
      <c r="I266" s="130">
        <f t="shared" si="22"/>
        <v>0</v>
      </c>
      <c r="J266" s="130">
        <f t="shared" si="23"/>
        <v>720</v>
      </c>
      <c r="K266" s="186" t="str">
        <f t="shared" si="24"/>
        <v>ATRASADO</v>
      </c>
    </row>
    <row r="267" spans="2:11" ht="24.75">
      <c r="B267" s="10">
        <v>42867</v>
      </c>
      <c r="C267" s="17">
        <v>11500140072</v>
      </c>
      <c r="D267" s="13" t="s">
        <v>103</v>
      </c>
      <c r="E267" s="19" t="s">
        <v>104</v>
      </c>
      <c r="F267" s="60">
        <v>2217</v>
      </c>
      <c r="G267" s="32">
        <v>12840</v>
      </c>
      <c r="H267" s="10">
        <v>42867</v>
      </c>
      <c r="I267" s="130">
        <f t="shared" si="22"/>
        <v>0</v>
      </c>
      <c r="J267" s="130">
        <f t="shared" si="23"/>
        <v>12840</v>
      </c>
      <c r="K267" s="186" t="str">
        <f t="shared" si="24"/>
        <v>ATRASADO</v>
      </c>
    </row>
    <row r="268" spans="2:11" ht="24.75">
      <c r="B268" s="10">
        <v>42867</v>
      </c>
      <c r="C268" s="17">
        <v>11500140075</v>
      </c>
      <c r="D268" s="13" t="s">
        <v>103</v>
      </c>
      <c r="E268" s="19" t="s">
        <v>104</v>
      </c>
      <c r="F268" s="60">
        <v>2217</v>
      </c>
      <c r="G268" s="32">
        <v>288</v>
      </c>
      <c r="H268" s="10">
        <v>42867</v>
      </c>
      <c r="I268" s="130">
        <f t="shared" si="22"/>
        <v>0</v>
      </c>
      <c r="J268" s="130">
        <f t="shared" si="23"/>
        <v>288</v>
      </c>
      <c r="K268" s="186" t="str">
        <f t="shared" si="24"/>
        <v>ATRASADO</v>
      </c>
    </row>
    <row r="269" spans="2:11" ht="24.75">
      <c r="B269" s="10">
        <v>42867</v>
      </c>
      <c r="C269" s="17">
        <v>11500140168</v>
      </c>
      <c r="D269" s="13" t="s">
        <v>103</v>
      </c>
      <c r="E269" s="19" t="s">
        <v>104</v>
      </c>
      <c r="F269" s="60">
        <v>2217</v>
      </c>
      <c r="G269" s="32">
        <v>355</v>
      </c>
      <c r="H269" s="10">
        <v>42867</v>
      </c>
      <c r="I269" s="130">
        <f t="shared" si="22"/>
        <v>0</v>
      </c>
      <c r="J269" s="130">
        <f t="shared" si="23"/>
        <v>355</v>
      </c>
      <c r="K269" s="186" t="str">
        <f t="shared" si="24"/>
        <v>ATRASADO</v>
      </c>
    </row>
    <row r="270" spans="2:11" ht="24.75">
      <c r="B270" s="10">
        <v>42895</v>
      </c>
      <c r="C270" s="17">
        <v>11500141274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42895</v>
      </c>
      <c r="I270" s="130">
        <f t="shared" si="22"/>
        <v>0</v>
      </c>
      <c r="J270" s="130">
        <f t="shared" si="23"/>
        <v>720</v>
      </c>
      <c r="K270" s="186" t="str">
        <f t="shared" si="24"/>
        <v>ATRASADO</v>
      </c>
    </row>
    <row r="271" spans="2:11" ht="24.75">
      <c r="B271" s="11">
        <v>40543</v>
      </c>
      <c r="C271" s="16" t="s">
        <v>273</v>
      </c>
      <c r="D271" s="13" t="s">
        <v>103</v>
      </c>
      <c r="E271" s="19" t="s">
        <v>274</v>
      </c>
      <c r="F271" s="60">
        <v>2217</v>
      </c>
      <c r="G271" s="32">
        <v>50807.89</v>
      </c>
      <c r="H271" s="11">
        <v>40543</v>
      </c>
      <c r="I271" s="130">
        <f t="shared" si="22"/>
        <v>0</v>
      </c>
      <c r="J271" s="130">
        <f t="shared" si="23"/>
        <v>50807.89</v>
      </c>
      <c r="K271" s="186" t="str">
        <f t="shared" si="24"/>
        <v>ATRASADO</v>
      </c>
    </row>
    <row r="272" spans="2:11" ht="24.75">
      <c r="B272" s="10">
        <v>40967</v>
      </c>
      <c r="C272" s="16" t="s">
        <v>273</v>
      </c>
      <c r="D272" s="13" t="s">
        <v>103</v>
      </c>
      <c r="E272" s="19" t="s">
        <v>274</v>
      </c>
      <c r="F272" s="60">
        <v>2217</v>
      </c>
      <c r="G272" s="32">
        <v>28392.510000000002</v>
      </c>
      <c r="H272" s="27">
        <v>40967</v>
      </c>
      <c r="I272" s="130">
        <f t="shared" si="22"/>
        <v>0</v>
      </c>
      <c r="J272" s="130">
        <f t="shared" si="23"/>
        <v>28392.510000000002</v>
      </c>
      <c r="K272" s="186" t="str">
        <f t="shared" si="24"/>
        <v>ATRASADO</v>
      </c>
    </row>
    <row r="273" spans="2:11" ht="36.75">
      <c r="B273" s="10">
        <v>40999</v>
      </c>
      <c r="C273" s="16" t="s">
        <v>275</v>
      </c>
      <c r="D273" s="13" t="s">
        <v>103</v>
      </c>
      <c r="E273" s="19" t="s">
        <v>274</v>
      </c>
      <c r="F273" s="60">
        <v>2217</v>
      </c>
      <c r="G273" s="32">
        <v>16497</v>
      </c>
      <c r="H273" s="26">
        <v>40999</v>
      </c>
      <c r="I273" s="130">
        <f t="shared" si="22"/>
        <v>0</v>
      </c>
      <c r="J273" s="130">
        <f t="shared" si="23"/>
        <v>16497</v>
      </c>
      <c r="K273" s="186" t="str">
        <f t="shared" si="24"/>
        <v>ATRASADO</v>
      </c>
    </row>
    <row r="274" spans="2:11" ht="24.75">
      <c r="B274" s="10">
        <v>41029</v>
      </c>
      <c r="C274" s="16" t="s">
        <v>276</v>
      </c>
      <c r="D274" s="13" t="s">
        <v>103</v>
      </c>
      <c r="E274" s="19" t="s">
        <v>274</v>
      </c>
      <c r="F274" s="60">
        <v>2217</v>
      </c>
      <c r="G274" s="32">
        <v>14628</v>
      </c>
      <c r="H274" s="26">
        <v>41029</v>
      </c>
      <c r="I274" s="130">
        <f t="shared" si="22"/>
        <v>0</v>
      </c>
      <c r="J274" s="130">
        <f t="shared" si="23"/>
        <v>14628</v>
      </c>
      <c r="K274" s="186" t="str">
        <f t="shared" si="24"/>
        <v>ATRASADO</v>
      </c>
    </row>
    <row r="275" spans="2:11" ht="24.75">
      <c r="B275" s="10">
        <v>41060</v>
      </c>
      <c r="C275" s="16" t="s">
        <v>277</v>
      </c>
      <c r="D275" s="13" t="s">
        <v>103</v>
      </c>
      <c r="E275" s="19" t="s">
        <v>274</v>
      </c>
      <c r="F275" s="60">
        <v>2217</v>
      </c>
      <c r="G275" s="32">
        <v>14628</v>
      </c>
      <c r="H275" s="26">
        <v>41060</v>
      </c>
      <c r="I275" s="130">
        <f t="shared" si="22"/>
        <v>0</v>
      </c>
      <c r="J275" s="130">
        <f t="shared" si="23"/>
        <v>14628</v>
      </c>
      <c r="K275" s="186" t="str">
        <f t="shared" si="24"/>
        <v>ATRASADO</v>
      </c>
    </row>
    <row r="276" spans="2:11" ht="24.75">
      <c r="B276" s="10">
        <v>41081</v>
      </c>
      <c r="C276" s="16">
        <v>1500068495</v>
      </c>
      <c r="D276" s="13" t="s">
        <v>103</v>
      </c>
      <c r="E276" s="19" t="s">
        <v>274</v>
      </c>
      <c r="F276" s="60">
        <v>2217</v>
      </c>
      <c r="G276" s="32">
        <v>1788</v>
      </c>
      <c r="H276" s="26">
        <v>41081</v>
      </c>
      <c r="I276" s="130">
        <f t="shared" si="22"/>
        <v>0</v>
      </c>
      <c r="J276" s="130">
        <f t="shared" si="23"/>
        <v>1788</v>
      </c>
      <c r="K276" s="186" t="str">
        <f t="shared" si="24"/>
        <v>ATRASADO</v>
      </c>
    </row>
    <row r="277" spans="2:11" ht="24.75">
      <c r="B277" s="10">
        <v>41090</v>
      </c>
      <c r="C277" s="16">
        <v>1500069649</v>
      </c>
      <c r="D277" s="13" t="s">
        <v>103</v>
      </c>
      <c r="E277" s="19" t="s">
        <v>274</v>
      </c>
      <c r="F277" s="60">
        <v>2217</v>
      </c>
      <c r="G277" s="32">
        <v>1500</v>
      </c>
      <c r="H277" s="26">
        <v>41090</v>
      </c>
      <c r="I277" s="130">
        <f t="shared" si="22"/>
        <v>0</v>
      </c>
      <c r="J277" s="130">
        <f t="shared" si="23"/>
        <v>1500</v>
      </c>
      <c r="K277" s="186" t="str">
        <f t="shared" si="24"/>
        <v>ATRASADO</v>
      </c>
    </row>
    <row r="278" spans="2:11" ht="24.75">
      <c r="B278" s="10" t="s">
        <v>279</v>
      </c>
      <c r="C278" s="16" t="s">
        <v>278</v>
      </c>
      <c r="D278" s="13" t="s">
        <v>103</v>
      </c>
      <c r="E278" s="19" t="s">
        <v>274</v>
      </c>
      <c r="F278" s="60">
        <v>2217</v>
      </c>
      <c r="G278" s="32">
        <v>15057</v>
      </c>
      <c r="H278" s="26">
        <v>41121</v>
      </c>
      <c r="I278" s="130">
        <f t="shared" si="22"/>
        <v>0</v>
      </c>
      <c r="J278" s="130">
        <f t="shared" si="23"/>
        <v>15057</v>
      </c>
      <c r="K278" s="186" t="str">
        <f t="shared" si="24"/>
        <v>ATRASADO</v>
      </c>
    </row>
    <row r="279" spans="2:11" ht="24.75">
      <c r="B279" s="10">
        <v>41486</v>
      </c>
      <c r="C279" s="16">
        <v>102719411</v>
      </c>
      <c r="D279" s="13" t="s">
        <v>103</v>
      </c>
      <c r="E279" s="19" t="s">
        <v>274</v>
      </c>
      <c r="F279" s="60">
        <v>2217</v>
      </c>
      <c r="G279" s="32">
        <v>1209</v>
      </c>
      <c r="H279" s="10">
        <v>41486</v>
      </c>
      <c r="I279" s="130">
        <f t="shared" si="22"/>
        <v>0</v>
      </c>
      <c r="J279" s="130">
        <f t="shared" si="23"/>
        <v>1209</v>
      </c>
      <c r="K279" s="186" t="str">
        <f t="shared" si="24"/>
        <v>ATRASADO</v>
      </c>
    </row>
    <row r="280" spans="2:11" ht="24.75">
      <c r="B280" s="10">
        <v>41486</v>
      </c>
      <c r="C280" s="16">
        <v>1500070544</v>
      </c>
      <c r="D280" s="13" t="s">
        <v>103</v>
      </c>
      <c r="E280" s="19" t="s">
        <v>274</v>
      </c>
      <c r="F280" s="60">
        <v>2217</v>
      </c>
      <c r="G280" s="32">
        <v>720</v>
      </c>
      <c r="H280" s="10">
        <v>41486</v>
      </c>
      <c r="I280" s="130">
        <f t="shared" si="22"/>
        <v>0</v>
      </c>
      <c r="J280" s="130">
        <f t="shared" si="23"/>
        <v>720</v>
      </c>
      <c r="K280" s="186" t="str">
        <f t="shared" si="24"/>
        <v>ATRASADO</v>
      </c>
    </row>
    <row r="281" spans="2:11" ht="24.75">
      <c r="B281" s="10">
        <v>41486</v>
      </c>
      <c r="C281" s="16">
        <v>1500070748</v>
      </c>
      <c r="D281" s="13" t="s">
        <v>103</v>
      </c>
      <c r="E281" s="19" t="s">
        <v>274</v>
      </c>
      <c r="F281" s="60">
        <v>2217</v>
      </c>
      <c r="G281" s="32">
        <v>288</v>
      </c>
      <c r="H281" s="10">
        <v>41486</v>
      </c>
      <c r="I281" s="130">
        <f t="shared" si="22"/>
        <v>0</v>
      </c>
      <c r="J281" s="130">
        <f t="shared" si="23"/>
        <v>288</v>
      </c>
      <c r="K281" s="186" t="str">
        <f t="shared" si="24"/>
        <v>ATRASADO</v>
      </c>
    </row>
    <row r="282" spans="2:11" ht="24.75">
      <c r="B282" s="10">
        <v>41486</v>
      </c>
      <c r="C282" s="16">
        <v>1500070731</v>
      </c>
      <c r="D282" s="13" t="s">
        <v>103</v>
      </c>
      <c r="E282" s="19" t="s">
        <v>274</v>
      </c>
      <c r="F282" s="60">
        <v>2217</v>
      </c>
      <c r="G282" s="32">
        <v>12840</v>
      </c>
      <c r="H282" s="10">
        <v>41486</v>
      </c>
      <c r="I282" s="130">
        <f t="shared" si="22"/>
        <v>0</v>
      </c>
      <c r="J282" s="130">
        <f t="shared" si="23"/>
        <v>12840</v>
      </c>
      <c r="K282" s="186" t="str">
        <f t="shared" si="24"/>
        <v>ATRASADO</v>
      </c>
    </row>
    <row r="283" spans="2:11" ht="24.75">
      <c r="B283" s="10">
        <v>42398</v>
      </c>
      <c r="C283" s="16">
        <v>1500120346</v>
      </c>
      <c r="D283" s="13" t="s">
        <v>103</v>
      </c>
      <c r="E283" s="19" t="s">
        <v>274</v>
      </c>
      <c r="F283" s="60">
        <v>2217</v>
      </c>
      <c r="G283" s="32">
        <v>386</v>
      </c>
      <c r="H283" s="10">
        <v>42398</v>
      </c>
      <c r="I283" s="130">
        <f t="shared" si="22"/>
        <v>0</v>
      </c>
      <c r="J283" s="130">
        <f t="shared" si="23"/>
        <v>386</v>
      </c>
      <c r="K283" s="186" t="str">
        <f t="shared" si="24"/>
        <v>ATRASADO</v>
      </c>
    </row>
    <row r="284" spans="2:11" ht="24.75">
      <c r="B284" s="10">
        <v>42425</v>
      </c>
      <c r="C284" s="16">
        <v>1500121593</v>
      </c>
      <c r="D284" s="13" t="s">
        <v>103</v>
      </c>
      <c r="E284" s="19" t="s">
        <v>274</v>
      </c>
      <c r="F284" s="60">
        <v>2217</v>
      </c>
      <c r="G284" s="32">
        <v>386</v>
      </c>
      <c r="H284" s="10">
        <v>42425</v>
      </c>
      <c r="I284" s="130">
        <f t="shared" si="22"/>
        <v>0</v>
      </c>
      <c r="J284" s="130">
        <f t="shared" si="23"/>
        <v>386</v>
      </c>
      <c r="K284" s="186" t="str">
        <f t="shared" si="24"/>
        <v>ATRASADO</v>
      </c>
    </row>
    <row r="285" spans="2:11" ht="24.75">
      <c r="B285" s="10">
        <v>42458</v>
      </c>
      <c r="C285" s="16">
        <v>1500122825</v>
      </c>
      <c r="D285" s="13" t="s">
        <v>103</v>
      </c>
      <c r="E285" s="19" t="s">
        <v>274</v>
      </c>
      <c r="F285" s="60">
        <v>2217</v>
      </c>
      <c r="G285" s="32">
        <v>388</v>
      </c>
      <c r="H285" s="10">
        <v>42458</v>
      </c>
      <c r="I285" s="130">
        <f t="shared" si="22"/>
        <v>0</v>
      </c>
      <c r="J285" s="130">
        <f t="shared" si="23"/>
        <v>388</v>
      </c>
      <c r="K285" s="186" t="str">
        <f t="shared" si="24"/>
        <v>ATRASADO</v>
      </c>
    </row>
    <row r="286" spans="2:11" ht="24.75">
      <c r="B286" s="10">
        <v>42487</v>
      </c>
      <c r="C286" s="16">
        <v>1500124072</v>
      </c>
      <c r="D286" s="13" t="s">
        <v>103</v>
      </c>
      <c r="E286" s="19" t="s">
        <v>274</v>
      </c>
      <c r="F286" s="60">
        <v>2217</v>
      </c>
      <c r="G286" s="32">
        <v>392</v>
      </c>
      <c r="H286" s="10">
        <v>42487</v>
      </c>
      <c r="I286" s="130">
        <f t="shared" si="22"/>
        <v>0</v>
      </c>
      <c r="J286" s="130">
        <f t="shared" si="23"/>
        <v>392</v>
      </c>
      <c r="K286" s="186" t="str">
        <f t="shared" si="24"/>
        <v>ATRASADO</v>
      </c>
    </row>
    <row r="287" spans="2:11" ht="24.75">
      <c r="B287" s="10">
        <v>42549</v>
      </c>
      <c r="C287" s="16">
        <v>1500126555</v>
      </c>
      <c r="D287" s="13" t="s">
        <v>103</v>
      </c>
      <c r="E287" s="19" t="s">
        <v>274</v>
      </c>
      <c r="F287" s="60">
        <v>2217</v>
      </c>
      <c r="G287" s="32">
        <v>396</v>
      </c>
      <c r="H287" s="10">
        <v>42549</v>
      </c>
      <c r="I287" s="130">
        <f t="shared" si="22"/>
        <v>0</v>
      </c>
      <c r="J287" s="130">
        <f t="shared" si="23"/>
        <v>396</v>
      </c>
      <c r="K287" s="186" t="str">
        <f t="shared" si="24"/>
        <v>ATRASADO</v>
      </c>
    </row>
    <row r="288" spans="2:11" ht="24.75">
      <c r="B288" s="10">
        <v>42578</v>
      </c>
      <c r="C288" s="16">
        <v>1500127799</v>
      </c>
      <c r="D288" s="13" t="s">
        <v>103</v>
      </c>
      <c r="E288" s="19" t="s">
        <v>274</v>
      </c>
      <c r="F288" s="60">
        <v>2217</v>
      </c>
      <c r="G288" s="32">
        <v>398</v>
      </c>
      <c r="H288" s="10">
        <v>42578</v>
      </c>
      <c r="I288" s="130">
        <f t="shared" si="22"/>
        <v>0</v>
      </c>
      <c r="J288" s="130">
        <f t="shared" si="23"/>
        <v>398</v>
      </c>
      <c r="K288" s="186" t="str">
        <f t="shared" si="24"/>
        <v>ATRASADO</v>
      </c>
    </row>
    <row r="289" spans="2:11" ht="24.75">
      <c r="B289" s="10">
        <v>42611</v>
      </c>
      <c r="C289" s="16">
        <v>1500129045</v>
      </c>
      <c r="D289" s="13" t="s">
        <v>103</v>
      </c>
      <c r="E289" s="19" t="s">
        <v>274</v>
      </c>
      <c r="F289" s="60">
        <v>2217</v>
      </c>
      <c r="G289" s="32">
        <v>398</v>
      </c>
      <c r="H289" s="10">
        <v>42611</v>
      </c>
      <c r="I289" s="130">
        <f t="shared" si="22"/>
        <v>0</v>
      </c>
      <c r="J289" s="130">
        <f t="shared" si="23"/>
        <v>398</v>
      </c>
      <c r="K289" s="186" t="str">
        <f t="shared" si="24"/>
        <v>ATRASADO</v>
      </c>
    </row>
    <row r="290" spans="2:11" ht="24.75">
      <c r="B290" s="10">
        <v>42641</v>
      </c>
      <c r="C290" s="16">
        <v>1500130289</v>
      </c>
      <c r="D290" s="13" t="s">
        <v>103</v>
      </c>
      <c r="E290" s="19" t="s">
        <v>274</v>
      </c>
      <c r="F290" s="60">
        <v>2217</v>
      </c>
      <c r="G290" s="32">
        <v>402</v>
      </c>
      <c r="H290" s="10">
        <v>42641</v>
      </c>
      <c r="I290" s="130">
        <f t="shared" ref="I290:I353" si="25">IF(G290&gt;0,0,"")</f>
        <v>0</v>
      </c>
      <c r="J290" s="130">
        <f t="shared" ref="J290:J353" si="26">IF(I290=0,G290,"")</f>
        <v>402</v>
      </c>
      <c r="K290" s="186" t="str">
        <f t="shared" ref="K290:K353" si="27">IF(J290&gt;0,"ATRASADO","")</f>
        <v>ATRASADO</v>
      </c>
    </row>
    <row r="291" spans="2:11" ht="24.75">
      <c r="B291" s="10">
        <v>42670</v>
      </c>
      <c r="C291" s="16">
        <v>1500131513</v>
      </c>
      <c r="D291" s="13" t="s">
        <v>103</v>
      </c>
      <c r="E291" s="19" t="s">
        <v>274</v>
      </c>
      <c r="F291" s="60">
        <v>2217</v>
      </c>
      <c r="G291" s="32">
        <v>402</v>
      </c>
      <c r="H291" s="10">
        <v>42670</v>
      </c>
      <c r="I291" s="130">
        <f t="shared" si="25"/>
        <v>0</v>
      </c>
      <c r="J291" s="130">
        <f t="shared" si="26"/>
        <v>402</v>
      </c>
      <c r="K291" s="186" t="str">
        <f t="shared" si="27"/>
        <v>ATRASADO</v>
      </c>
    </row>
    <row r="292" spans="2:11" ht="24.75">
      <c r="B292" s="10">
        <v>42732</v>
      </c>
      <c r="C292" s="16">
        <v>1500134024</v>
      </c>
      <c r="D292" s="13" t="s">
        <v>103</v>
      </c>
      <c r="E292" s="19" t="s">
        <v>274</v>
      </c>
      <c r="F292" s="60">
        <v>2217</v>
      </c>
      <c r="G292" s="32">
        <v>402</v>
      </c>
      <c r="H292" s="10">
        <v>42732</v>
      </c>
      <c r="I292" s="130">
        <f t="shared" si="25"/>
        <v>0</v>
      </c>
      <c r="J292" s="130">
        <f t="shared" si="26"/>
        <v>402</v>
      </c>
      <c r="K292" s="186" t="str">
        <f t="shared" si="27"/>
        <v>ATRASADO</v>
      </c>
    </row>
    <row r="293" spans="2:11" ht="24.75">
      <c r="B293" s="10">
        <v>42761</v>
      </c>
      <c r="C293" s="16">
        <v>1500135280</v>
      </c>
      <c r="D293" s="13" t="s">
        <v>103</v>
      </c>
      <c r="E293" s="19" t="s">
        <v>274</v>
      </c>
      <c r="F293" s="60">
        <v>2217</v>
      </c>
      <c r="G293" s="32">
        <v>402</v>
      </c>
      <c r="H293" s="10">
        <v>42761</v>
      </c>
      <c r="I293" s="130">
        <f t="shared" si="25"/>
        <v>0</v>
      </c>
      <c r="J293" s="130">
        <f t="shared" si="26"/>
        <v>402</v>
      </c>
      <c r="K293" s="186" t="str">
        <f t="shared" si="27"/>
        <v>ATRASADO</v>
      </c>
    </row>
    <row r="294" spans="2:11" ht="24.75">
      <c r="B294" s="10">
        <v>42774</v>
      </c>
      <c r="C294" s="16">
        <v>1500135955</v>
      </c>
      <c r="D294" s="13" t="s">
        <v>103</v>
      </c>
      <c r="E294" s="19" t="s">
        <v>274</v>
      </c>
      <c r="F294" s="60">
        <v>2217</v>
      </c>
      <c r="G294" s="32">
        <v>404</v>
      </c>
      <c r="H294" s="10">
        <v>42774</v>
      </c>
      <c r="I294" s="130">
        <f t="shared" si="25"/>
        <v>0</v>
      </c>
      <c r="J294" s="130">
        <f t="shared" si="26"/>
        <v>404</v>
      </c>
      <c r="K294" s="186" t="str">
        <f t="shared" si="27"/>
        <v>ATRASADO</v>
      </c>
    </row>
    <row r="295" spans="2:11" ht="24.75">
      <c r="B295" s="10">
        <v>42803</v>
      </c>
      <c r="C295" s="16">
        <v>1500137270</v>
      </c>
      <c r="D295" s="13" t="s">
        <v>103</v>
      </c>
      <c r="E295" s="19" t="s">
        <v>274</v>
      </c>
      <c r="F295" s="60">
        <v>2217</v>
      </c>
      <c r="G295" s="32">
        <v>394</v>
      </c>
      <c r="H295" s="10">
        <v>42803</v>
      </c>
      <c r="I295" s="130">
        <f t="shared" si="25"/>
        <v>0</v>
      </c>
      <c r="J295" s="130">
        <f t="shared" si="26"/>
        <v>394</v>
      </c>
      <c r="K295" s="186" t="str">
        <f t="shared" si="27"/>
        <v>ATRASADO</v>
      </c>
    </row>
    <row r="296" spans="2:11" ht="24.75">
      <c r="B296" s="10">
        <v>42837</v>
      </c>
      <c r="C296" s="16">
        <v>1500138948</v>
      </c>
      <c r="D296" s="13" t="s">
        <v>103</v>
      </c>
      <c r="E296" s="19" t="s">
        <v>274</v>
      </c>
      <c r="F296" s="60">
        <v>2217</v>
      </c>
      <c r="G296" s="32">
        <v>398</v>
      </c>
      <c r="H296" s="10">
        <v>42837</v>
      </c>
      <c r="I296" s="130">
        <f t="shared" si="25"/>
        <v>0</v>
      </c>
      <c r="J296" s="130">
        <f t="shared" si="26"/>
        <v>398</v>
      </c>
      <c r="K296" s="186" t="str">
        <f t="shared" si="27"/>
        <v>ATRASADO</v>
      </c>
    </row>
    <row r="297" spans="2:11" ht="24.75">
      <c r="B297" s="10">
        <v>42866</v>
      </c>
      <c r="C297" s="16">
        <v>1500140011</v>
      </c>
      <c r="D297" s="13" t="s">
        <v>103</v>
      </c>
      <c r="E297" s="19" t="s">
        <v>274</v>
      </c>
      <c r="F297" s="60">
        <v>2217</v>
      </c>
      <c r="G297" s="32">
        <v>400</v>
      </c>
      <c r="H297" s="10">
        <v>42866</v>
      </c>
      <c r="I297" s="130">
        <f t="shared" si="25"/>
        <v>0</v>
      </c>
      <c r="J297" s="130">
        <f t="shared" si="26"/>
        <v>400</v>
      </c>
      <c r="K297" s="186" t="str">
        <f t="shared" si="27"/>
        <v>ATRASADO</v>
      </c>
    </row>
    <row r="298" spans="2:11" ht="24.75">
      <c r="B298" s="10">
        <v>42926</v>
      </c>
      <c r="C298" s="16">
        <v>1500142442</v>
      </c>
      <c r="D298" s="13" t="s">
        <v>103</v>
      </c>
      <c r="E298" s="19" t="s">
        <v>274</v>
      </c>
      <c r="F298" s="60">
        <v>2217</v>
      </c>
      <c r="G298" s="32">
        <v>404</v>
      </c>
      <c r="H298" s="10">
        <v>42926</v>
      </c>
      <c r="I298" s="130">
        <f t="shared" si="25"/>
        <v>0</v>
      </c>
      <c r="J298" s="130">
        <f t="shared" si="26"/>
        <v>404</v>
      </c>
      <c r="K298" s="186" t="str">
        <f t="shared" si="27"/>
        <v>ATRASADO</v>
      </c>
    </row>
    <row r="299" spans="2:11" ht="24.75">
      <c r="B299" s="10">
        <v>43048</v>
      </c>
      <c r="C299" s="16">
        <v>1500147577</v>
      </c>
      <c r="D299" s="13" t="s">
        <v>103</v>
      </c>
      <c r="E299" s="19" t="s">
        <v>274</v>
      </c>
      <c r="F299" s="60">
        <v>2217</v>
      </c>
      <c r="G299" s="32">
        <v>404</v>
      </c>
      <c r="H299" s="10">
        <v>43048</v>
      </c>
      <c r="I299" s="130">
        <f t="shared" si="25"/>
        <v>0</v>
      </c>
      <c r="J299" s="130">
        <f t="shared" si="26"/>
        <v>404</v>
      </c>
      <c r="K299" s="186" t="str">
        <f t="shared" si="27"/>
        <v>ATRASADO</v>
      </c>
    </row>
    <row r="300" spans="2:11" ht="24.75">
      <c r="B300" s="10">
        <v>43040</v>
      </c>
      <c r="C300" s="16">
        <v>1500146339</v>
      </c>
      <c r="D300" s="13" t="s">
        <v>103</v>
      </c>
      <c r="E300" s="19" t="s">
        <v>274</v>
      </c>
      <c r="F300" s="60">
        <v>2217</v>
      </c>
      <c r="G300" s="32">
        <v>720</v>
      </c>
      <c r="H300" s="10">
        <v>43040</v>
      </c>
      <c r="I300" s="130">
        <f t="shared" si="25"/>
        <v>0</v>
      </c>
      <c r="J300" s="130">
        <f t="shared" si="26"/>
        <v>720</v>
      </c>
      <c r="K300" s="186" t="str">
        <f t="shared" si="27"/>
        <v>ATRASADO</v>
      </c>
    </row>
    <row r="301" spans="2:11" ht="24.75">
      <c r="B301" s="10">
        <v>43040</v>
      </c>
      <c r="C301" s="16">
        <v>1500146406</v>
      </c>
      <c r="D301" s="13" t="s">
        <v>103</v>
      </c>
      <c r="E301" s="19" t="s">
        <v>274</v>
      </c>
      <c r="F301" s="60">
        <v>2217</v>
      </c>
      <c r="G301" s="32">
        <v>12840</v>
      </c>
      <c r="H301" s="10">
        <v>43040</v>
      </c>
      <c r="I301" s="130">
        <f t="shared" si="25"/>
        <v>0</v>
      </c>
      <c r="J301" s="130">
        <f t="shared" si="26"/>
        <v>12840</v>
      </c>
      <c r="K301" s="186" t="str">
        <f t="shared" si="27"/>
        <v>ATRASADO</v>
      </c>
    </row>
    <row r="302" spans="2:11" ht="24.75">
      <c r="B302" s="10">
        <v>43040</v>
      </c>
      <c r="C302" s="16">
        <v>1500146408</v>
      </c>
      <c r="D302" s="13" t="s">
        <v>103</v>
      </c>
      <c r="E302" s="19" t="s">
        <v>274</v>
      </c>
      <c r="F302" s="60">
        <v>2217</v>
      </c>
      <c r="G302" s="32">
        <v>288</v>
      </c>
      <c r="H302" s="10">
        <v>43040</v>
      </c>
      <c r="I302" s="130">
        <f t="shared" si="25"/>
        <v>0</v>
      </c>
      <c r="J302" s="130">
        <f t="shared" si="26"/>
        <v>288</v>
      </c>
      <c r="K302" s="186" t="str">
        <f t="shared" si="27"/>
        <v>ATRASADO</v>
      </c>
    </row>
    <row r="303" spans="2:11" ht="24.75">
      <c r="B303" s="10">
        <v>43040</v>
      </c>
      <c r="C303" s="16">
        <v>1500146447</v>
      </c>
      <c r="D303" s="13" t="s">
        <v>103</v>
      </c>
      <c r="E303" s="19" t="s">
        <v>274</v>
      </c>
      <c r="F303" s="60">
        <v>2217</v>
      </c>
      <c r="G303" s="32">
        <v>1850</v>
      </c>
      <c r="H303" s="10">
        <v>43040</v>
      </c>
      <c r="I303" s="130">
        <f t="shared" si="25"/>
        <v>0</v>
      </c>
      <c r="J303" s="130">
        <f t="shared" si="26"/>
        <v>1850</v>
      </c>
      <c r="K303" s="186" t="str">
        <f t="shared" si="27"/>
        <v>ATRASADO</v>
      </c>
    </row>
    <row r="304" spans="2:11" ht="24.75">
      <c r="B304" s="10">
        <v>43040</v>
      </c>
      <c r="C304" s="16">
        <v>1500146558</v>
      </c>
      <c r="D304" s="13" t="s">
        <v>103</v>
      </c>
      <c r="E304" s="19" t="s">
        <v>274</v>
      </c>
      <c r="F304" s="60">
        <v>2217</v>
      </c>
      <c r="G304" s="32">
        <v>367</v>
      </c>
      <c r="H304" s="10">
        <v>43040</v>
      </c>
      <c r="I304" s="130">
        <f t="shared" si="25"/>
        <v>0</v>
      </c>
      <c r="J304" s="130">
        <f t="shared" si="26"/>
        <v>367</v>
      </c>
      <c r="K304" s="186" t="str">
        <f t="shared" si="27"/>
        <v>ATRASADO</v>
      </c>
    </row>
    <row r="305" spans="2:11" ht="24.75">
      <c r="B305" s="10">
        <v>43070</v>
      </c>
      <c r="C305" s="16">
        <v>15001427723</v>
      </c>
      <c r="D305" s="13" t="s">
        <v>103</v>
      </c>
      <c r="E305" s="19" t="s">
        <v>274</v>
      </c>
      <c r="F305" s="60">
        <v>2217</v>
      </c>
      <c r="G305" s="32">
        <v>720</v>
      </c>
      <c r="H305" s="10">
        <v>43070</v>
      </c>
      <c r="I305" s="130">
        <f t="shared" si="25"/>
        <v>0</v>
      </c>
      <c r="J305" s="130">
        <f t="shared" si="26"/>
        <v>720</v>
      </c>
      <c r="K305" s="186" t="str">
        <f t="shared" si="27"/>
        <v>ATRASADO</v>
      </c>
    </row>
    <row r="306" spans="2:11" ht="24.75">
      <c r="B306" s="10">
        <v>43070</v>
      </c>
      <c r="C306" s="16">
        <v>1500147756</v>
      </c>
      <c r="D306" s="13" t="s">
        <v>103</v>
      </c>
      <c r="E306" s="19" t="s">
        <v>274</v>
      </c>
      <c r="F306" s="60">
        <v>2217</v>
      </c>
      <c r="G306" s="32">
        <v>12840</v>
      </c>
      <c r="H306" s="10">
        <v>43070</v>
      </c>
      <c r="I306" s="130">
        <f t="shared" si="25"/>
        <v>0</v>
      </c>
      <c r="J306" s="130">
        <f t="shared" si="26"/>
        <v>12840</v>
      </c>
      <c r="K306" s="186" t="str">
        <f t="shared" si="27"/>
        <v>ATRASADO</v>
      </c>
    </row>
    <row r="307" spans="2:11" ht="24.75">
      <c r="B307" s="10">
        <v>43070</v>
      </c>
      <c r="C307" s="16">
        <v>1500147758</v>
      </c>
      <c r="D307" s="13" t="s">
        <v>103</v>
      </c>
      <c r="E307" s="19" t="s">
        <v>274</v>
      </c>
      <c r="F307" s="60">
        <v>2217</v>
      </c>
      <c r="G307" s="32">
        <v>288</v>
      </c>
      <c r="H307" s="10">
        <v>43070</v>
      </c>
      <c r="I307" s="130">
        <f t="shared" si="25"/>
        <v>0</v>
      </c>
      <c r="J307" s="130">
        <f t="shared" si="26"/>
        <v>288</v>
      </c>
      <c r="K307" s="186" t="str">
        <f t="shared" si="27"/>
        <v>ATRASADO</v>
      </c>
    </row>
    <row r="308" spans="2:11" ht="24.75">
      <c r="B308" s="10">
        <v>43070</v>
      </c>
      <c r="C308" s="16">
        <v>1500147797</v>
      </c>
      <c r="D308" s="13" t="s">
        <v>103</v>
      </c>
      <c r="E308" s="19" t="s">
        <v>274</v>
      </c>
      <c r="F308" s="60">
        <v>2217</v>
      </c>
      <c r="G308" s="32">
        <v>1850</v>
      </c>
      <c r="H308" s="10">
        <v>43070</v>
      </c>
      <c r="I308" s="130">
        <f t="shared" si="25"/>
        <v>0</v>
      </c>
      <c r="J308" s="130">
        <f t="shared" si="26"/>
        <v>1850</v>
      </c>
      <c r="K308" s="186" t="str">
        <f t="shared" si="27"/>
        <v>ATRASADO</v>
      </c>
    </row>
    <row r="309" spans="2:11" s="68" customFormat="1" ht="24.75">
      <c r="B309" s="10">
        <v>43070</v>
      </c>
      <c r="C309" s="16">
        <v>1500147841</v>
      </c>
      <c r="D309" s="13" t="s">
        <v>103</v>
      </c>
      <c r="E309" s="19" t="s">
        <v>274</v>
      </c>
      <c r="F309" s="60">
        <v>2217</v>
      </c>
      <c r="G309" s="32">
        <v>371</v>
      </c>
      <c r="H309" s="10">
        <v>43070</v>
      </c>
      <c r="I309" s="130">
        <f t="shared" si="25"/>
        <v>0</v>
      </c>
      <c r="J309" s="130">
        <f t="shared" si="26"/>
        <v>371</v>
      </c>
      <c r="K309" s="186" t="str">
        <f t="shared" si="27"/>
        <v>ATRASADO</v>
      </c>
    </row>
    <row r="310" spans="2:11" ht="24.75">
      <c r="B310" s="10">
        <v>43074</v>
      </c>
      <c r="C310" s="16">
        <v>1500148821</v>
      </c>
      <c r="D310" s="13" t="s">
        <v>103</v>
      </c>
      <c r="E310" s="19" t="s">
        <v>274</v>
      </c>
      <c r="F310" s="60">
        <v>2217</v>
      </c>
      <c r="G310" s="32">
        <v>720</v>
      </c>
      <c r="H310" s="10">
        <v>43074</v>
      </c>
      <c r="I310" s="130">
        <f t="shared" si="25"/>
        <v>0</v>
      </c>
      <c r="J310" s="130">
        <f t="shared" si="26"/>
        <v>720</v>
      </c>
      <c r="K310" s="186" t="str">
        <f t="shared" si="27"/>
        <v>ATRASADO</v>
      </c>
    </row>
    <row r="311" spans="2:11" ht="24.75">
      <c r="B311" s="10">
        <v>43075</v>
      </c>
      <c r="C311" s="16">
        <v>1500148880</v>
      </c>
      <c r="D311" s="13" t="s">
        <v>103</v>
      </c>
      <c r="E311" s="19" t="s">
        <v>274</v>
      </c>
      <c r="F311" s="60">
        <v>2217</v>
      </c>
      <c r="G311" s="32">
        <v>12840</v>
      </c>
      <c r="H311" s="10">
        <v>43075</v>
      </c>
      <c r="I311" s="130">
        <f t="shared" si="25"/>
        <v>0</v>
      </c>
      <c r="J311" s="130">
        <f t="shared" si="26"/>
        <v>12840</v>
      </c>
      <c r="K311" s="186" t="str">
        <f t="shared" si="27"/>
        <v>ATRASADO</v>
      </c>
    </row>
    <row r="312" spans="2:11" ht="24.75">
      <c r="B312" s="10">
        <v>43075</v>
      </c>
      <c r="C312" s="16">
        <v>1500148882</v>
      </c>
      <c r="D312" s="13" t="s">
        <v>103</v>
      </c>
      <c r="E312" s="19" t="s">
        <v>274</v>
      </c>
      <c r="F312" s="60">
        <v>2217</v>
      </c>
      <c r="G312" s="32">
        <v>288</v>
      </c>
      <c r="H312" s="10">
        <v>43075</v>
      </c>
      <c r="I312" s="130">
        <f t="shared" si="25"/>
        <v>0</v>
      </c>
      <c r="J312" s="130">
        <f t="shared" si="26"/>
        <v>288</v>
      </c>
      <c r="K312" s="186" t="str">
        <f t="shared" si="27"/>
        <v>ATRASADO</v>
      </c>
    </row>
    <row r="313" spans="2:11" ht="24.75">
      <c r="B313" s="10">
        <v>43075</v>
      </c>
      <c r="C313" s="16">
        <v>1500148921</v>
      </c>
      <c r="D313" s="13" t="s">
        <v>103</v>
      </c>
      <c r="E313" s="19" t="s">
        <v>274</v>
      </c>
      <c r="F313" s="60">
        <v>2217</v>
      </c>
      <c r="G313" s="32">
        <v>1850</v>
      </c>
      <c r="H313" s="10">
        <v>43075</v>
      </c>
      <c r="I313" s="130">
        <f t="shared" si="25"/>
        <v>0</v>
      </c>
      <c r="J313" s="130">
        <f t="shared" si="26"/>
        <v>1850</v>
      </c>
      <c r="K313" s="186" t="str">
        <f t="shared" si="27"/>
        <v>ATRASADO</v>
      </c>
    </row>
    <row r="314" spans="2:11" ht="24.75">
      <c r="B314" s="10">
        <v>43080</v>
      </c>
      <c r="C314" s="16">
        <v>1500148999</v>
      </c>
      <c r="D314" s="13" t="s">
        <v>103</v>
      </c>
      <c r="E314" s="19" t="s">
        <v>274</v>
      </c>
      <c r="F314" s="60">
        <v>2217</v>
      </c>
      <c r="G314" s="32">
        <v>371</v>
      </c>
      <c r="H314" s="10">
        <v>43080</v>
      </c>
      <c r="I314" s="130">
        <f t="shared" si="25"/>
        <v>0</v>
      </c>
      <c r="J314" s="130">
        <f t="shared" si="26"/>
        <v>371</v>
      </c>
      <c r="K314" s="186" t="str">
        <f t="shared" si="27"/>
        <v>ATRASADO</v>
      </c>
    </row>
    <row r="315" spans="2:11" ht="24.75">
      <c r="B315" s="10">
        <v>43100</v>
      </c>
      <c r="C315" s="16">
        <v>1500149019</v>
      </c>
      <c r="D315" s="13" t="s">
        <v>103</v>
      </c>
      <c r="E315" s="19" t="s">
        <v>274</v>
      </c>
      <c r="F315" s="60">
        <v>2217</v>
      </c>
      <c r="G315" s="32">
        <v>406</v>
      </c>
      <c r="H315" s="10">
        <v>43100</v>
      </c>
      <c r="I315" s="130">
        <f t="shared" si="25"/>
        <v>0</v>
      </c>
      <c r="J315" s="130">
        <f t="shared" si="26"/>
        <v>406</v>
      </c>
      <c r="K315" s="186" t="str">
        <f t="shared" si="27"/>
        <v>ATRASADO</v>
      </c>
    </row>
    <row r="316" spans="2:11" ht="24.75">
      <c r="B316" s="10">
        <v>43109</v>
      </c>
      <c r="C316" s="16">
        <v>1500150157</v>
      </c>
      <c r="D316" s="13" t="s">
        <v>103</v>
      </c>
      <c r="E316" s="19" t="s">
        <v>274</v>
      </c>
      <c r="F316" s="60">
        <v>2217</v>
      </c>
      <c r="G316" s="32">
        <v>720</v>
      </c>
      <c r="H316" s="10">
        <v>43109</v>
      </c>
      <c r="I316" s="130">
        <f t="shared" si="25"/>
        <v>0</v>
      </c>
      <c r="J316" s="130">
        <f t="shared" si="26"/>
        <v>720</v>
      </c>
      <c r="K316" s="186" t="str">
        <f t="shared" si="27"/>
        <v>ATRASADO</v>
      </c>
    </row>
    <row r="317" spans="2:11" ht="24.75">
      <c r="B317" s="10">
        <v>43109</v>
      </c>
      <c r="C317" s="16">
        <v>1500150192</v>
      </c>
      <c r="D317" s="13" t="s">
        <v>103</v>
      </c>
      <c r="E317" s="19" t="s">
        <v>274</v>
      </c>
      <c r="F317" s="60">
        <v>2217</v>
      </c>
      <c r="G317" s="32">
        <v>288</v>
      </c>
      <c r="H317" s="10">
        <v>43109</v>
      </c>
      <c r="I317" s="130">
        <f t="shared" si="25"/>
        <v>0</v>
      </c>
      <c r="J317" s="130">
        <f t="shared" si="26"/>
        <v>288</v>
      </c>
      <c r="K317" s="186" t="str">
        <f t="shared" si="27"/>
        <v>ATRASADO</v>
      </c>
    </row>
    <row r="318" spans="2:11" ht="24.75">
      <c r="B318" s="10">
        <v>43109</v>
      </c>
      <c r="C318" s="16">
        <v>1500150190</v>
      </c>
      <c r="D318" s="13" t="s">
        <v>103</v>
      </c>
      <c r="E318" s="19" t="s">
        <v>274</v>
      </c>
      <c r="F318" s="60">
        <v>2217</v>
      </c>
      <c r="G318" s="32">
        <v>12840</v>
      </c>
      <c r="H318" s="10">
        <v>43109</v>
      </c>
      <c r="I318" s="130">
        <f t="shared" si="25"/>
        <v>0</v>
      </c>
      <c r="J318" s="130">
        <f t="shared" si="26"/>
        <v>12840</v>
      </c>
      <c r="K318" s="186" t="str">
        <f t="shared" si="27"/>
        <v>ATRASADO</v>
      </c>
    </row>
    <row r="319" spans="2:11" ht="24.75">
      <c r="B319" s="10">
        <v>43109</v>
      </c>
      <c r="C319" s="16">
        <v>1500150243</v>
      </c>
      <c r="D319" s="13" t="s">
        <v>103</v>
      </c>
      <c r="E319" s="19" t="s">
        <v>274</v>
      </c>
      <c r="F319" s="60">
        <v>2217</v>
      </c>
      <c r="G319" s="32">
        <v>1850</v>
      </c>
      <c r="H319" s="10">
        <v>43109</v>
      </c>
      <c r="I319" s="130">
        <f t="shared" si="25"/>
        <v>0</v>
      </c>
      <c r="J319" s="130">
        <f t="shared" si="26"/>
        <v>1850</v>
      </c>
      <c r="K319" s="186" t="str">
        <f t="shared" si="27"/>
        <v>ATRASADO</v>
      </c>
    </row>
    <row r="320" spans="2:11" ht="24.75">
      <c r="B320" s="10">
        <v>43109</v>
      </c>
      <c r="C320" s="16">
        <v>1500150287</v>
      </c>
      <c r="D320" s="13" t="s">
        <v>103</v>
      </c>
      <c r="E320" s="19" t="s">
        <v>274</v>
      </c>
      <c r="F320" s="60">
        <v>2217</v>
      </c>
      <c r="G320" s="32">
        <v>355</v>
      </c>
      <c r="H320" s="10">
        <v>43109</v>
      </c>
      <c r="I320" s="130">
        <f t="shared" si="25"/>
        <v>0</v>
      </c>
      <c r="J320" s="130">
        <f t="shared" si="26"/>
        <v>355</v>
      </c>
      <c r="K320" s="186" t="str">
        <f t="shared" si="27"/>
        <v>ATRASADO</v>
      </c>
    </row>
    <row r="321" spans="2:11" ht="24.75">
      <c r="B321" s="10">
        <v>43138</v>
      </c>
      <c r="C321" s="17">
        <v>1500151429</v>
      </c>
      <c r="D321" s="13" t="s">
        <v>103</v>
      </c>
      <c r="E321" s="19" t="s">
        <v>274</v>
      </c>
      <c r="F321" s="60">
        <v>2217</v>
      </c>
      <c r="G321" s="32">
        <v>720</v>
      </c>
      <c r="H321" s="10">
        <v>43138</v>
      </c>
      <c r="I321" s="130">
        <f t="shared" si="25"/>
        <v>0</v>
      </c>
      <c r="J321" s="130">
        <f t="shared" si="26"/>
        <v>720</v>
      </c>
      <c r="K321" s="186" t="str">
        <f t="shared" si="27"/>
        <v>ATRASADO</v>
      </c>
    </row>
    <row r="322" spans="2:11" ht="24.75">
      <c r="B322" s="10">
        <v>43138</v>
      </c>
      <c r="C322" s="17">
        <v>1500151476</v>
      </c>
      <c r="D322" s="13" t="s">
        <v>103</v>
      </c>
      <c r="E322" s="19" t="s">
        <v>274</v>
      </c>
      <c r="F322" s="60">
        <v>2217</v>
      </c>
      <c r="G322" s="32">
        <v>1850</v>
      </c>
      <c r="H322" s="10">
        <v>43138</v>
      </c>
      <c r="I322" s="130">
        <f t="shared" si="25"/>
        <v>0</v>
      </c>
      <c r="J322" s="130">
        <f t="shared" si="26"/>
        <v>1850</v>
      </c>
      <c r="K322" s="186" t="str">
        <f t="shared" si="27"/>
        <v>ATRASADO</v>
      </c>
    </row>
    <row r="323" spans="2:11" ht="24.75">
      <c r="B323" s="10">
        <v>43140</v>
      </c>
      <c r="C323" s="17">
        <v>1500151578</v>
      </c>
      <c r="D323" s="13" t="s">
        <v>103</v>
      </c>
      <c r="E323" s="19" t="s">
        <v>274</v>
      </c>
      <c r="F323" s="60">
        <v>2217</v>
      </c>
      <c r="G323" s="32">
        <v>347</v>
      </c>
      <c r="H323" s="10">
        <v>43140</v>
      </c>
      <c r="I323" s="130">
        <f t="shared" si="25"/>
        <v>0</v>
      </c>
      <c r="J323" s="130">
        <f t="shared" si="26"/>
        <v>347</v>
      </c>
      <c r="K323" s="186" t="str">
        <f t="shared" si="27"/>
        <v>ATRASADO</v>
      </c>
    </row>
    <row r="324" spans="2:11" ht="24.75">
      <c r="B324" s="10">
        <v>43143</v>
      </c>
      <c r="C324" s="17">
        <v>1500151645</v>
      </c>
      <c r="D324" s="13" t="s">
        <v>103</v>
      </c>
      <c r="E324" s="19" t="s">
        <v>274</v>
      </c>
      <c r="F324" s="60">
        <v>2217</v>
      </c>
      <c r="G324" s="32">
        <v>12840</v>
      </c>
      <c r="H324" s="10">
        <v>43143</v>
      </c>
      <c r="I324" s="130">
        <f t="shared" si="25"/>
        <v>0</v>
      </c>
      <c r="J324" s="130">
        <f t="shared" si="26"/>
        <v>12840</v>
      </c>
      <c r="K324" s="186" t="str">
        <f t="shared" si="27"/>
        <v>ATRASADO</v>
      </c>
    </row>
    <row r="325" spans="2:11" ht="24.75">
      <c r="B325" s="10">
        <v>43143</v>
      </c>
      <c r="C325" s="17">
        <v>1500151647</v>
      </c>
      <c r="D325" s="13" t="s">
        <v>103</v>
      </c>
      <c r="E325" s="19" t="s">
        <v>274</v>
      </c>
      <c r="F325" s="60">
        <v>2217</v>
      </c>
      <c r="G325" s="32">
        <v>288</v>
      </c>
      <c r="H325" s="10">
        <v>43143</v>
      </c>
      <c r="I325" s="130">
        <f t="shared" si="25"/>
        <v>0</v>
      </c>
      <c r="J325" s="130">
        <f t="shared" si="26"/>
        <v>288</v>
      </c>
      <c r="K325" s="186" t="str">
        <f t="shared" si="27"/>
        <v>ATRASADO</v>
      </c>
    </row>
    <row r="326" spans="2:11" ht="24.75">
      <c r="B326" s="10">
        <v>43171</v>
      </c>
      <c r="C326" s="17">
        <v>1500152783</v>
      </c>
      <c r="D326" s="13" t="s">
        <v>103</v>
      </c>
      <c r="E326" s="19" t="s">
        <v>274</v>
      </c>
      <c r="F326" s="60">
        <v>2217</v>
      </c>
      <c r="G326" s="32">
        <v>288</v>
      </c>
      <c r="H326" s="10">
        <v>43171</v>
      </c>
      <c r="I326" s="130">
        <f t="shared" si="25"/>
        <v>0</v>
      </c>
      <c r="J326" s="130">
        <f t="shared" si="26"/>
        <v>288</v>
      </c>
      <c r="K326" s="186" t="str">
        <f t="shared" si="27"/>
        <v>ATRASADO</v>
      </c>
    </row>
    <row r="327" spans="2:11" ht="24.75">
      <c r="B327" s="10">
        <v>43167</v>
      </c>
      <c r="C327" s="17">
        <v>1500152694</v>
      </c>
      <c r="D327" s="13" t="s">
        <v>103</v>
      </c>
      <c r="E327" s="19" t="s">
        <v>274</v>
      </c>
      <c r="F327" s="60">
        <v>2217</v>
      </c>
      <c r="G327" s="32">
        <v>720</v>
      </c>
      <c r="H327" s="10">
        <v>43167</v>
      </c>
      <c r="I327" s="130">
        <f t="shared" si="25"/>
        <v>0</v>
      </c>
      <c r="J327" s="130">
        <f t="shared" si="26"/>
        <v>720</v>
      </c>
      <c r="K327" s="186" t="str">
        <f t="shared" si="27"/>
        <v>ATRASADO</v>
      </c>
    </row>
    <row r="328" spans="2:11" ht="24.75">
      <c r="B328" s="10">
        <v>43171</v>
      </c>
      <c r="C328" s="17">
        <v>1500152825</v>
      </c>
      <c r="D328" s="13" t="s">
        <v>103</v>
      </c>
      <c r="E328" s="19" t="s">
        <v>274</v>
      </c>
      <c r="F328" s="60">
        <v>2217</v>
      </c>
      <c r="G328" s="32">
        <v>1850</v>
      </c>
      <c r="H328" s="10">
        <v>43171</v>
      </c>
      <c r="I328" s="130">
        <f t="shared" si="25"/>
        <v>0</v>
      </c>
      <c r="J328" s="130">
        <f t="shared" si="26"/>
        <v>1850</v>
      </c>
      <c r="K328" s="186" t="str">
        <f t="shared" si="27"/>
        <v>ATRASADO</v>
      </c>
    </row>
    <row r="329" spans="2:11" ht="24.75">
      <c r="B329" s="10">
        <v>43171</v>
      </c>
      <c r="C329" s="17">
        <v>1500122780</v>
      </c>
      <c r="D329" s="13" t="s">
        <v>103</v>
      </c>
      <c r="E329" s="19" t="s">
        <v>274</v>
      </c>
      <c r="F329" s="60">
        <v>2217</v>
      </c>
      <c r="G329" s="32">
        <v>12840</v>
      </c>
      <c r="H329" s="10">
        <v>43171</v>
      </c>
      <c r="I329" s="130">
        <f t="shared" si="25"/>
        <v>0</v>
      </c>
      <c r="J329" s="130">
        <f t="shared" si="26"/>
        <v>12840</v>
      </c>
      <c r="K329" s="186" t="str">
        <f t="shared" si="27"/>
        <v>ATRASADO</v>
      </c>
    </row>
    <row r="330" spans="2:11" ht="24.75">
      <c r="B330" s="10">
        <v>43171</v>
      </c>
      <c r="C330" s="17">
        <v>1500152889</v>
      </c>
      <c r="D330" s="13" t="s">
        <v>103</v>
      </c>
      <c r="E330" s="19" t="s">
        <v>274</v>
      </c>
      <c r="F330" s="60">
        <v>2217</v>
      </c>
      <c r="G330" s="32">
        <v>388</v>
      </c>
      <c r="H330" s="10">
        <v>43171</v>
      </c>
      <c r="I330" s="130">
        <f t="shared" si="25"/>
        <v>0</v>
      </c>
      <c r="J330" s="130">
        <f t="shared" si="26"/>
        <v>388</v>
      </c>
      <c r="K330" s="186" t="str">
        <f t="shared" si="27"/>
        <v>ATRASADO</v>
      </c>
    </row>
    <row r="331" spans="2:11" ht="24.75">
      <c r="B331" s="10">
        <v>43200</v>
      </c>
      <c r="C331" s="17">
        <v>1500153997</v>
      </c>
      <c r="D331" s="13" t="s">
        <v>103</v>
      </c>
      <c r="E331" s="19" t="s">
        <v>274</v>
      </c>
      <c r="F331" s="60">
        <v>2217</v>
      </c>
      <c r="G331" s="32">
        <v>720</v>
      </c>
      <c r="H331" s="10">
        <v>43200</v>
      </c>
      <c r="I331" s="130">
        <f t="shared" si="25"/>
        <v>0</v>
      </c>
      <c r="J331" s="130">
        <f t="shared" si="26"/>
        <v>720</v>
      </c>
      <c r="K331" s="186" t="str">
        <f t="shared" si="27"/>
        <v>ATRASADO</v>
      </c>
    </row>
    <row r="332" spans="2:11" ht="24.75">
      <c r="B332" s="10">
        <v>43200</v>
      </c>
      <c r="C332" s="17">
        <v>1500154031</v>
      </c>
      <c r="D332" s="13" t="s">
        <v>103</v>
      </c>
      <c r="E332" s="19" t="s">
        <v>274</v>
      </c>
      <c r="F332" s="60">
        <v>2217</v>
      </c>
      <c r="G332" s="32">
        <v>12840</v>
      </c>
      <c r="H332" s="10">
        <v>43200</v>
      </c>
      <c r="I332" s="130">
        <f t="shared" si="25"/>
        <v>0</v>
      </c>
      <c r="J332" s="130">
        <f t="shared" si="26"/>
        <v>12840</v>
      </c>
      <c r="K332" s="186" t="str">
        <f t="shared" si="27"/>
        <v>ATRASADO</v>
      </c>
    </row>
    <row r="333" spans="2:11" s="67" customFormat="1" ht="24.75">
      <c r="B333" s="10">
        <v>43200</v>
      </c>
      <c r="C333" s="17">
        <v>1500154034</v>
      </c>
      <c r="D333" s="13" t="s">
        <v>103</v>
      </c>
      <c r="E333" s="19" t="s">
        <v>274</v>
      </c>
      <c r="F333" s="60">
        <v>2217</v>
      </c>
      <c r="G333" s="32">
        <v>288</v>
      </c>
      <c r="H333" s="10">
        <v>43200</v>
      </c>
      <c r="I333" s="130">
        <f t="shared" si="25"/>
        <v>0</v>
      </c>
      <c r="J333" s="130">
        <f t="shared" si="26"/>
        <v>288</v>
      </c>
      <c r="K333" s="186" t="str">
        <f t="shared" si="27"/>
        <v>ATRASADO</v>
      </c>
    </row>
    <row r="334" spans="2:11" s="77" customFormat="1" ht="24.75">
      <c r="B334" s="10">
        <v>43202</v>
      </c>
      <c r="C334" s="17">
        <v>1500154075</v>
      </c>
      <c r="D334" s="13" t="s">
        <v>103</v>
      </c>
      <c r="E334" s="19" t="s">
        <v>274</v>
      </c>
      <c r="F334" s="60">
        <v>2217</v>
      </c>
      <c r="G334" s="32">
        <v>1850</v>
      </c>
      <c r="H334" s="10">
        <v>43202</v>
      </c>
      <c r="I334" s="130">
        <f t="shared" si="25"/>
        <v>0</v>
      </c>
      <c r="J334" s="130">
        <f t="shared" si="26"/>
        <v>1850</v>
      </c>
      <c r="K334" s="186" t="str">
        <f t="shared" si="27"/>
        <v>ATRASADO</v>
      </c>
    </row>
    <row r="335" spans="2:11" s="77" customFormat="1" ht="24.75">
      <c r="B335" s="10">
        <v>43202</v>
      </c>
      <c r="C335" s="17">
        <v>1500154166</v>
      </c>
      <c r="D335" s="13" t="s">
        <v>103</v>
      </c>
      <c r="E335" s="19" t="s">
        <v>274</v>
      </c>
      <c r="F335" s="60">
        <v>2217</v>
      </c>
      <c r="G335" s="32">
        <v>239</v>
      </c>
      <c r="H335" s="10">
        <v>43202</v>
      </c>
      <c r="I335" s="130">
        <f t="shared" si="25"/>
        <v>0</v>
      </c>
      <c r="J335" s="130">
        <f t="shared" si="26"/>
        <v>239</v>
      </c>
      <c r="K335" s="186" t="str">
        <f t="shared" si="27"/>
        <v>ATRASADO</v>
      </c>
    </row>
    <row r="336" spans="2:11" s="77" customFormat="1" ht="24.75">
      <c r="B336" s="10">
        <v>43202</v>
      </c>
      <c r="C336" s="17">
        <v>1500154186</v>
      </c>
      <c r="D336" s="13" t="s">
        <v>103</v>
      </c>
      <c r="E336" s="19" t="s">
        <v>274</v>
      </c>
      <c r="F336" s="60">
        <v>2217</v>
      </c>
      <c r="G336" s="32">
        <v>390</v>
      </c>
      <c r="H336" s="10">
        <v>43202</v>
      </c>
      <c r="I336" s="130">
        <f t="shared" si="25"/>
        <v>0</v>
      </c>
      <c r="J336" s="130">
        <f t="shared" si="26"/>
        <v>390</v>
      </c>
      <c r="K336" s="186" t="str">
        <f t="shared" si="27"/>
        <v>ATRASADO</v>
      </c>
    </row>
    <row r="337" spans="2:11" s="77" customFormat="1" ht="24.75">
      <c r="B337" s="10">
        <v>43171</v>
      </c>
      <c r="C337" s="17">
        <v>1500152869</v>
      </c>
      <c r="D337" s="13" t="s">
        <v>103</v>
      </c>
      <c r="E337" s="19" t="s">
        <v>274</v>
      </c>
      <c r="F337" s="60">
        <v>2217</v>
      </c>
      <c r="G337" s="32">
        <v>235</v>
      </c>
      <c r="H337" s="10">
        <v>43171</v>
      </c>
      <c r="I337" s="130">
        <f t="shared" si="25"/>
        <v>0</v>
      </c>
      <c r="J337" s="130">
        <f t="shared" si="26"/>
        <v>235</v>
      </c>
      <c r="K337" s="186" t="str">
        <f t="shared" si="27"/>
        <v>ATRASADO</v>
      </c>
    </row>
    <row r="338" spans="2:11" s="77" customFormat="1" ht="24.75">
      <c r="B338" s="10">
        <v>43298</v>
      </c>
      <c r="C338" s="17" t="s">
        <v>600</v>
      </c>
      <c r="D338" s="13" t="s">
        <v>103</v>
      </c>
      <c r="E338" s="19" t="s">
        <v>274</v>
      </c>
      <c r="F338" s="60">
        <v>2217</v>
      </c>
      <c r="G338" s="32">
        <v>720</v>
      </c>
      <c r="H338" s="10">
        <v>43298</v>
      </c>
      <c r="I338" s="130">
        <f t="shared" si="25"/>
        <v>0</v>
      </c>
      <c r="J338" s="130">
        <f t="shared" si="26"/>
        <v>720</v>
      </c>
      <c r="K338" s="186" t="str">
        <f t="shared" si="27"/>
        <v>ATRASADO</v>
      </c>
    </row>
    <row r="339" spans="2:11" s="72" customFormat="1" ht="24.75">
      <c r="B339" s="10">
        <v>43294</v>
      </c>
      <c r="C339" s="17" t="s">
        <v>601</v>
      </c>
      <c r="D339" s="13" t="s">
        <v>103</v>
      </c>
      <c r="E339" s="19" t="s">
        <v>274</v>
      </c>
      <c r="F339" s="60">
        <v>2217</v>
      </c>
      <c r="G339" s="32">
        <v>288</v>
      </c>
      <c r="H339" s="10">
        <v>43294</v>
      </c>
      <c r="I339" s="130">
        <f t="shared" si="25"/>
        <v>0</v>
      </c>
      <c r="J339" s="130">
        <f t="shared" si="26"/>
        <v>288</v>
      </c>
      <c r="K339" s="186" t="str">
        <f t="shared" si="27"/>
        <v>ATRASADO</v>
      </c>
    </row>
    <row r="340" spans="2:11" s="86" customFormat="1" ht="24.75">
      <c r="B340" s="10">
        <v>43294</v>
      </c>
      <c r="C340" s="17" t="s">
        <v>602</v>
      </c>
      <c r="D340" s="13" t="s">
        <v>103</v>
      </c>
      <c r="E340" s="19" t="s">
        <v>274</v>
      </c>
      <c r="F340" s="60">
        <v>2217</v>
      </c>
      <c r="G340" s="32">
        <v>12840</v>
      </c>
      <c r="H340" s="10">
        <v>43294</v>
      </c>
      <c r="I340" s="130">
        <f t="shared" si="25"/>
        <v>0</v>
      </c>
      <c r="J340" s="130">
        <f t="shared" si="26"/>
        <v>12840</v>
      </c>
      <c r="K340" s="186" t="str">
        <f t="shared" si="27"/>
        <v>ATRASADO</v>
      </c>
    </row>
    <row r="341" spans="2:11" s="86" customFormat="1" ht="24.75">
      <c r="B341" s="10">
        <v>43294</v>
      </c>
      <c r="C341" s="17" t="s">
        <v>603</v>
      </c>
      <c r="D341" s="13" t="s">
        <v>103</v>
      </c>
      <c r="E341" s="19" t="s">
        <v>274</v>
      </c>
      <c r="F341" s="60">
        <v>2217</v>
      </c>
      <c r="G341" s="32">
        <v>120</v>
      </c>
      <c r="H341" s="10">
        <v>43294</v>
      </c>
      <c r="I341" s="130">
        <f t="shared" si="25"/>
        <v>0</v>
      </c>
      <c r="J341" s="130">
        <f t="shared" si="26"/>
        <v>120</v>
      </c>
      <c r="K341" s="186" t="str">
        <f t="shared" si="27"/>
        <v>ATRASADO</v>
      </c>
    </row>
    <row r="342" spans="2:11" ht="24.75">
      <c r="B342" s="10">
        <v>43298</v>
      </c>
      <c r="C342" s="17" t="s">
        <v>604</v>
      </c>
      <c r="D342" s="13" t="s">
        <v>103</v>
      </c>
      <c r="E342" s="19" t="s">
        <v>274</v>
      </c>
      <c r="F342" s="60">
        <v>2217</v>
      </c>
      <c r="G342" s="32">
        <v>1850</v>
      </c>
      <c r="H342" s="10">
        <v>43298</v>
      </c>
      <c r="I342" s="130">
        <f t="shared" si="25"/>
        <v>0</v>
      </c>
      <c r="J342" s="130">
        <f t="shared" si="26"/>
        <v>1850</v>
      </c>
      <c r="K342" s="186" t="str">
        <f t="shared" si="27"/>
        <v>ATRASADO</v>
      </c>
    </row>
    <row r="343" spans="2:11" ht="24.75">
      <c r="B343" s="10">
        <v>43299</v>
      </c>
      <c r="C343" s="17" t="s">
        <v>605</v>
      </c>
      <c r="D343" s="13" t="s">
        <v>103</v>
      </c>
      <c r="E343" s="19" t="s">
        <v>274</v>
      </c>
      <c r="F343" s="60">
        <v>2217</v>
      </c>
      <c r="G343" s="32">
        <v>187</v>
      </c>
      <c r="H343" s="10">
        <v>43299</v>
      </c>
      <c r="I343" s="130">
        <f t="shared" si="25"/>
        <v>0</v>
      </c>
      <c r="J343" s="130">
        <f t="shared" si="26"/>
        <v>187</v>
      </c>
      <c r="K343" s="186" t="str">
        <f t="shared" si="27"/>
        <v>ATRASADO</v>
      </c>
    </row>
    <row r="344" spans="2:11" ht="24.75">
      <c r="B344" s="10">
        <v>43326</v>
      </c>
      <c r="C344" s="17" t="s">
        <v>608</v>
      </c>
      <c r="D344" s="13" t="s">
        <v>103</v>
      </c>
      <c r="E344" s="19" t="s">
        <v>274</v>
      </c>
      <c r="F344" s="60">
        <v>2217</v>
      </c>
      <c r="G344" s="32">
        <v>187</v>
      </c>
      <c r="H344" s="10">
        <v>43326</v>
      </c>
      <c r="I344" s="130">
        <f t="shared" si="25"/>
        <v>0</v>
      </c>
      <c r="J344" s="130">
        <f t="shared" si="26"/>
        <v>187</v>
      </c>
      <c r="K344" s="186" t="str">
        <f t="shared" si="27"/>
        <v>ATRASADO</v>
      </c>
    </row>
    <row r="345" spans="2:11" ht="24.75">
      <c r="B345" s="10">
        <v>43322</v>
      </c>
      <c r="C345" s="17" t="s">
        <v>609</v>
      </c>
      <c r="D345" s="13" t="s">
        <v>103</v>
      </c>
      <c r="E345" s="19" t="s">
        <v>274</v>
      </c>
      <c r="F345" s="60">
        <v>2217</v>
      </c>
      <c r="G345" s="32">
        <v>120</v>
      </c>
      <c r="H345" s="10">
        <v>43322</v>
      </c>
      <c r="I345" s="130">
        <f t="shared" si="25"/>
        <v>0</v>
      </c>
      <c r="J345" s="130">
        <f t="shared" si="26"/>
        <v>120</v>
      </c>
      <c r="K345" s="186" t="str">
        <f t="shared" si="27"/>
        <v>ATRASADO</v>
      </c>
    </row>
    <row r="346" spans="2:11" ht="24.75">
      <c r="B346" s="10">
        <v>43326</v>
      </c>
      <c r="C346" s="17" t="s">
        <v>607</v>
      </c>
      <c r="D346" s="13" t="s">
        <v>103</v>
      </c>
      <c r="E346" s="19" t="s">
        <v>274</v>
      </c>
      <c r="F346" s="60">
        <v>2217</v>
      </c>
      <c r="G346" s="32">
        <v>12840</v>
      </c>
      <c r="H346" s="10">
        <v>43326</v>
      </c>
      <c r="I346" s="130">
        <f t="shared" si="25"/>
        <v>0</v>
      </c>
      <c r="J346" s="130">
        <f t="shared" si="26"/>
        <v>12840</v>
      </c>
      <c r="K346" s="186" t="str">
        <f t="shared" si="27"/>
        <v>ATRASADO</v>
      </c>
    </row>
    <row r="347" spans="2:11" ht="24.75">
      <c r="B347" s="10">
        <v>43326</v>
      </c>
      <c r="C347" s="17" t="s">
        <v>610</v>
      </c>
      <c r="D347" s="13" t="s">
        <v>103</v>
      </c>
      <c r="E347" s="19" t="s">
        <v>274</v>
      </c>
      <c r="F347" s="60">
        <v>2217</v>
      </c>
      <c r="G347" s="32">
        <v>1850</v>
      </c>
      <c r="H347" s="10">
        <v>43326</v>
      </c>
      <c r="I347" s="130">
        <f t="shared" si="25"/>
        <v>0</v>
      </c>
      <c r="J347" s="130">
        <f t="shared" si="26"/>
        <v>1850</v>
      </c>
      <c r="K347" s="186" t="str">
        <f t="shared" si="27"/>
        <v>ATRASADO</v>
      </c>
    </row>
    <row r="348" spans="2:11" ht="24.75">
      <c r="B348" s="10">
        <v>43322</v>
      </c>
      <c r="C348" s="17" t="s">
        <v>606</v>
      </c>
      <c r="D348" s="13" t="s">
        <v>103</v>
      </c>
      <c r="E348" s="19" t="s">
        <v>274</v>
      </c>
      <c r="F348" s="60">
        <v>2217</v>
      </c>
      <c r="G348" s="32">
        <v>720</v>
      </c>
      <c r="H348" s="10">
        <v>43322</v>
      </c>
      <c r="I348" s="130">
        <f t="shared" si="25"/>
        <v>0</v>
      </c>
      <c r="J348" s="130">
        <f t="shared" si="26"/>
        <v>720</v>
      </c>
      <c r="K348" s="186" t="str">
        <f t="shared" si="27"/>
        <v>ATRASADO</v>
      </c>
    </row>
    <row r="349" spans="2:11" ht="24.75">
      <c r="B349" s="10">
        <v>43326</v>
      </c>
      <c r="C349" s="17" t="s">
        <v>611</v>
      </c>
      <c r="D349" s="13" t="s">
        <v>103</v>
      </c>
      <c r="E349" s="19" t="s">
        <v>274</v>
      </c>
      <c r="F349" s="60">
        <v>2217</v>
      </c>
      <c r="G349" s="32">
        <v>288</v>
      </c>
      <c r="H349" s="10">
        <v>43326</v>
      </c>
      <c r="I349" s="130">
        <f t="shared" si="25"/>
        <v>0</v>
      </c>
      <c r="J349" s="130">
        <f t="shared" si="26"/>
        <v>288</v>
      </c>
      <c r="K349" s="186" t="str">
        <f t="shared" si="27"/>
        <v>ATRASADO</v>
      </c>
    </row>
    <row r="350" spans="2:11" ht="24.75">
      <c r="B350" s="10">
        <v>43354</v>
      </c>
      <c r="C350" s="17" t="s">
        <v>615</v>
      </c>
      <c r="D350" s="13" t="s">
        <v>103</v>
      </c>
      <c r="E350" s="19" t="s">
        <v>274</v>
      </c>
      <c r="F350" s="60">
        <v>2217</v>
      </c>
      <c r="G350" s="32">
        <v>720</v>
      </c>
      <c r="H350" s="10">
        <v>43354</v>
      </c>
      <c r="I350" s="130">
        <f t="shared" si="25"/>
        <v>0</v>
      </c>
      <c r="J350" s="130">
        <f t="shared" si="26"/>
        <v>720</v>
      </c>
      <c r="K350" s="186" t="str">
        <f t="shared" si="27"/>
        <v>ATRASADO</v>
      </c>
    </row>
    <row r="351" spans="2:11" ht="24.75">
      <c r="B351" s="10">
        <v>43356</v>
      </c>
      <c r="C351" s="17" t="s">
        <v>616</v>
      </c>
      <c r="D351" s="13" t="s">
        <v>103</v>
      </c>
      <c r="E351" s="19" t="s">
        <v>274</v>
      </c>
      <c r="F351" s="60">
        <v>2217</v>
      </c>
      <c r="G351" s="32">
        <v>120</v>
      </c>
      <c r="H351" s="10">
        <v>43356</v>
      </c>
      <c r="I351" s="130">
        <f t="shared" si="25"/>
        <v>0</v>
      </c>
      <c r="J351" s="130">
        <f t="shared" si="26"/>
        <v>120</v>
      </c>
      <c r="K351" s="186" t="str">
        <f t="shared" si="27"/>
        <v>ATRASADO</v>
      </c>
    </row>
    <row r="352" spans="2:11" ht="24.75">
      <c r="B352" s="10">
        <v>43356</v>
      </c>
      <c r="C352" s="17" t="s">
        <v>617</v>
      </c>
      <c r="D352" s="13" t="s">
        <v>103</v>
      </c>
      <c r="E352" s="19" t="s">
        <v>274</v>
      </c>
      <c r="F352" s="60">
        <v>2217</v>
      </c>
      <c r="G352" s="32">
        <v>1850</v>
      </c>
      <c r="H352" s="10">
        <v>43356</v>
      </c>
      <c r="I352" s="130">
        <f t="shared" si="25"/>
        <v>0</v>
      </c>
      <c r="J352" s="130">
        <f t="shared" si="26"/>
        <v>1850</v>
      </c>
      <c r="K352" s="186" t="str">
        <f t="shared" si="27"/>
        <v>ATRASADO</v>
      </c>
    </row>
    <row r="353" spans="2:11" ht="24.75">
      <c r="B353" s="10">
        <v>43356</v>
      </c>
      <c r="C353" s="17" t="s">
        <v>618</v>
      </c>
      <c r="D353" s="13" t="s">
        <v>103</v>
      </c>
      <c r="E353" s="19" t="s">
        <v>274</v>
      </c>
      <c r="F353" s="60">
        <v>2217</v>
      </c>
      <c r="G353" s="32">
        <v>187</v>
      </c>
      <c r="H353" s="10">
        <v>43356</v>
      </c>
      <c r="I353" s="130">
        <f t="shared" si="25"/>
        <v>0</v>
      </c>
      <c r="J353" s="130">
        <f t="shared" si="26"/>
        <v>187</v>
      </c>
      <c r="K353" s="186" t="str">
        <f t="shared" si="27"/>
        <v>ATRASADO</v>
      </c>
    </row>
    <row r="354" spans="2:11" ht="24.75">
      <c r="B354" s="10">
        <v>43388</v>
      </c>
      <c r="C354" s="17" t="s">
        <v>622</v>
      </c>
      <c r="D354" s="13" t="s">
        <v>103</v>
      </c>
      <c r="E354" s="19" t="s">
        <v>274</v>
      </c>
      <c r="F354" s="60">
        <v>2217</v>
      </c>
      <c r="G354" s="32">
        <v>187</v>
      </c>
      <c r="H354" s="10">
        <v>43388</v>
      </c>
      <c r="I354" s="130">
        <f t="shared" ref="I354:I393" si="28">IF(G354&gt;0,0,"")</f>
        <v>0</v>
      </c>
      <c r="J354" s="130">
        <f t="shared" ref="J354:J393" si="29">IF(I354=0,G354,"")</f>
        <v>187</v>
      </c>
      <c r="K354" s="186" t="str">
        <f t="shared" ref="K354:K393" si="30">IF(J354&gt;0,"ATRASADO","")</f>
        <v>ATRASADO</v>
      </c>
    </row>
    <row r="355" spans="2:11" ht="24.75">
      <c r="B355" s="10">
        <v>43388</v>
      </c>
      <c r="C355" s="17" t="s">
        <v>623</v>
      </c>
      <c r="D355" s="13" t="s">
        <v>103</v>
      </c>
      <c r="E355" s="19" t="s">
        <v>274</v>
      </c>
      <c r="F355" s="60">
        <v>2217</v>
      </c>
      <c r="G355" s="32">
        <v>120</v>
      </c>
      <c r="H355" s="10">
        <v>43388</v>
      </c>
      <c r="I355" s="130">
        <f t="shared" si="28"/>
        <v>0</v>
      </c>
      <c r="J355" s="130">
        <f t="shared" si="29"/>
        <v>120</v>
      </c>
      <c r="K355" s="186" t="str">
        <f t="shared" si="30"/>
        <v>ATRASADO</v>
      </c>
    </row>
    <row r="356" spans="2:11" ht="24.75">
      <c r="B356" s="10">
        <v>43389</v>
      </c>
      <c r="C356" s="17" t="s">
        <v>624</v>
      </c>
      <c r="D356" s="13" t="s">
        <v>103</v>
      </c>
      <c r="E356" s="19" t="s">
        <v>274</v>
      </c>
      <c r="F356" s="60">
        <v>2217</v>
      </c>
      <c r="G356" s="32">
        <v>1850</v>
      </c>
      <c r="H356" s="10">
        <v>43389</v>
      </c>
      <c r="I356" s="130">
        <f t="shared" si="28"/>
        <v>0</v>
      </c>
      <c r="J356" s="130">
        <f t="shared" si="29"/>
        <v>1850</v>
      </c>
      <c r="K356" s="186" t="str">
        <f t="shared" si="30"/>
        <v>ATRASADO</v>
      </c>
    </row>
    <row r="357" spans="2:11" ht="24.75">
      <c r="B357" s="10">
        <v>43389</v>
      </c>
      <c r="C357" s="17" t="s">
        <v>625</v>
      </c>
      <c r="D357" s="13" t="s">
        <v>103</v>
      </c>
      <c r="E357" s="19" t="s">
        <v>274</v>
      </c>
      <c r="F357" s="60">
        <v>2217</v>
      </c>
      <c r="G357" s="32">
        <v>720</v>
      </c>
      <c r="H357" s="10">
        <v>43389</v>
      </c>
      <c r="I357" s="130">
        <f t="shared" si="28"/>
        <v>0</v>
      </c>
      <c r="J357" s="130">
        <f t="shared" si="29"/>
        <v>720</v>
      </c>
      <c r="K357" s="186" t="str">
        <f t="shared" si="30"/>
        <v>ATRASADO</v>
      </c>
    </row>
    <row r="358" spans="2:11" ht="24.75">
      <c r="B358" s="10">
        <v>43419</v>
      </c>
      <c r="C358" s="17" t="s">
        <v>636</v>
      </c>
      <c r="D358" s="13" t="s">
        <v>103</v>
      </c>
      <c r="E358" s="19" t="s">
        <v>274</v>
      </c>
      <c r="F358" s="60">
        <v>2217</v>
      </c>
      <c r="G358" s="80">
        <v>720</v>
      </c>
      <c r="H358" s="10">
        <v>43419</v>
      </c>
      <c r="I358" s="130">
        <f t="shared" si="28"/>
        <v>0</v>
      </c>
      <c r="J358" s="130">
        <f t="shared" si="29"/>
        <v>720</v>
      </c>
      <c r="K358" s="186" t="str">
        <f t="shared" si="30"/>
        <v>ATRASADO</v>
      </c>
    </row>
    <row r="359" spans="2:11" ht="24.75">
      <c r="B359" s="10">
        <v>43419</v>
      </c>
      <c r="C359" s="17" t="s">
        <v>637</v>
      </c>
      <c r="D359" s="13" t="s">
        <v>103</v>
      </c>
      <c r="E359" s="19" t="s">
        <v>274</v>
      </c>
      <c r="F359" s="60">
        <v>2217</v>
      </c>
      <c r="G359" s="80">
        <v>120</v>
      </c>
      <c r="H359" s="10">
        <v>43419</v>
      </c>
      <c r="I359" s="130">
        <f t="shared" si="28"/>
        <v>0</v>
      </c>
      <c r="J359" s="130">
        <f t="shared" si="29"/>
        <v>120</v>
      </c>
      <c r="K359" s="186" t="str">
        <f t="shared" si="30"/>
        <v>ATRASADO</v>
      </c>
    </row>
    <row r="360" spans="2:11" ht="24.75">
      <c r="B360" s="10">
        <v>43420</v>
      </c>
      <c r="C360" s="17" t="s">
        <v>638</v>
      </c>
      <c r="D360" s="13" t="s">
        <v>103</v>
      </c>
      <c r="E360" s="19" t="s">
        <v>274</v>
      </c>
      <c r="F360" s="60">
        <v>2217</v>
      </c>
      <c r="G360" s="80">
        <v>1850</v>
      </c>
      <c r="H360" s="10">
        <v>43420</v>
      </c>
      <c r="I360" s="130">
        <f t="shared" si="28"/>
        <v>0</v>
      </c>
      <c r="J360" s="130">
        <f t="shared" si="29"/>
        <v>1850</v>
      </c>
      <c r="K360" s="186" t="str">
        <f t="shared" si="30"/>
        <v>ATRASADO</v>
      </c>
    </row>
    <row r="361" spans="2:11" ht="24.75">
      <c r="B361" s="10">
        <v>43419</v>
      </c>
      <c r="C361" s="17" t="s">
        <v>639</v>
      </c>
      <c r="D361" s="13" t="s">
        <v>103</v>
      </c>
      <c r="E361" s="19" t="s">
        <v>274</v>
      </c>
      <c r="F361" s="60">
        <v>2217</v>
      </c>
      <c r="G361" s="80">
        <v>187</v>
      </c>
      <c r="H361" s="10">
        <v>43419</v>
      </c>
      <c r="I361" s="130">
        <f t="shared" si="28"/>
        <v>0</v>
      </c>
      <c r="J361" s="130">
        <f t="shared" si="29"/>
        <v>187</v>
      </c>
      <c r="K361" s="186" t="str">
        <f t="shared" si="30"/>
        <v>ATRASADO</v>
      </c>
    </row>
    <row r="362" spans="2:11" ht="24.75">
      <c r="B362" s="10">
        <v>43502</v>
      </c>
      <c r="C362" s="17" t="s">
        <v>650</v>
      </c>
      <c r="D362" s="13" t="s">
        <v>103</v>
      </c>
      <c r="E362" s="19" t="s">
        <v>274</v>
      </c>
      <c r="F362" s="60">
        <v>2217</v>
      </c>
      <c r="G362" s="80">
        <v>2300</v>
      </c>
      <c r="H362" s="10">
        <v>43502</v>
      </c>
      <c r="I362" s="130">
        <f t="shared" si="28"/>
        <v>0</v>
      </c>
      <c r="J362" s="130">
        <f t="shared" si="29"/>
        <v>2300</v>
      </c>
      <c r="K362" s="186" t="str">
        <f t="shared" si="30"/>
        <v>ATRASADO</v>
      </c>
    </row>
    <row r="363" spans="2:11" ht="24.75">
      <c r="B363" s="10">
        <v>43504</v>
      </c>
      <c r="C363" s="17" t="s">
        <v>651</v>
      </c>
      <c r="D363" s="13" t="s">
        <v>103</v>
      </c>
      <c r="E363" s="19" t="s">
        <v>274</v>
      </c>
      <c r="F363" s="60">
        <v>2217</v>
      </c>
      <c r="G363" s="80">
        <v>936</v>
      </c>
      <c r="H363" s="10">
        <v>43504</v>
      </c>
      <c r="I363" s="130">
        <f t="shared" si="28"/>
        <v>0</v>
      </c>
      <c r="J363" s="130">
        <f t="shared" si="29"/>
        <v>936</v>
      </c>
      <c r="K363" s="186" t="str">
        <f t="shared" si="30"/>
        <v>ATRASADO</v>
      </c>
    </row>
    <row r="364" spans="2:11" ht="24.75">
      <c r="B364" s="10">
        <v>43507</v>
      </c>
      <c r="C364" s="17" t="s">
        <v>652</v>
      </c>
      <c r="D364" s="13" t="s">
        <v>103</v>
      </c>
      <c r="E364" s="19" t="s">
        <v>274</v>
      </c>
      <c r="F364" s="60">
        <v>2217</v>
      </c>
      <c r="G364" s="80">
        <v>300</v>
      </c>
      <c r="H364" s="10">
        <v>43507</v>
      </c>
      <c r="I364" s="130">
        <f t="shared" si="28"/>
        <v>0</v>
      </c>
      <c r="J364" s="130">
        <f t="shared" si="29"/>
        <v>300</v>
      </c>
      <c r="K364" s="186" t="str">
        <f t="shared" si="30"/>
        <v>ATRASADO</v>
      </c>
    </row>
    <row r="365" spans="2:11" ht="24.75">
      <c r="B365" s="10">
        <v>43508</v>
      </c>
      <c r="C365" s="17" t="s">
        <v>653</v>
      </c>
      <c r="D365" s="13" t="s">
        <v>103</v>
      </c>
      <c r="E365" s="19" t="s">
        <v>274</v>
      </c>
      <c r="F365" s="60">
        <v>2217</v>
      </c>
      <c r="G365" s="80">
        <v>302</v>
      </c>
      <c r="H365" s="10">
        <v>43508</v>
      </c>
      <c r="I365" s="130">
        <f t="shared" si="28"/>
        <v>0</v>
      </c>
      <c r="J365" s="130">
        <f t="shared" si="29"/>
        <v>302</v>
      </c>
      <c r="K365" s="186" t="str">
        <f t="shared" si="30"/>
        <v>ATRASADO</v>
      </c>
    </row>
    <row r="366" spans="2:11" ht="24.75">
      <c r="B366" s="10">
        <v>43537</v>
      </c>
      <c r="C366" s="17" t="s">
        <v>658</v>
      </c>
      <c r="D366" s="13" t="s">
        <v>103</v>
      </c>
      <c r="E366" s="19" t="s">
        <v>274</v>
      </c>
      <c r="F366" s="60">
        <v>2217</v>
      </c>
      <c r="G366" s="80">
        <v>300</v>
      </c>
      <c r="H366" s="10">
        <v>43537</v>
      </c>
      <c r="I366" s="130">
        <f t="shared" si="28"/>
        <v>0</v>
      </c>
      <c r="J366" s="130">
        <f t="shared" si="29"/>
        <v>300</v>
      </c>
      <c r="K366" s="186" t="str">
        <f t="shared" si="30"/>
        <v>ATRASADO</v>
      </c>
    </row>
    <row r="367" spans="2:11" ht="24.75">
      <c r="B367" s="10">
        <v>43537</v>
      </c>
      <c r="C367" s="17" t="s">
        <v>659</v>
      </c>
      <c r="D367" s="13" t="s">
        <v>103</v>
      </c>
      <c r="E367" s="19" t="s">
        <v>274</v>
      </c>
      <c r="F367" s="60">
        <v>2217</v>
      </c>
      <c r="G367" s="80">
        <v>302</v>
      </c>
      <c r="H367" s="10">
        <v>43537</v>
      </c>
      <c r="I367" s="130">
        <f t="shared" si="28"/>
        <v>0</v>
      </c>
      <c r="J367" s="130">
        <f t="shared" si="29"/>
        <v>302</v>
      </c>
      <c r="K367" s="186" t="str">
        <f t="shared" si="30"/>
        <v>ATRASADO</v>
      </c>
    </row>
    <row r="368" spans="2:11" ht="24.75">
      <c r="B368" s="10">
        <v>43537</v>
      </c>
      <c r="C368" s="17" t="s">
        <v>660</v>
      </c>
      <c r="D368" s="13" t="s">
        <v>103</v>
      </c>
      <c r="E368" s="19" t="s">
        <v>274</v>
      </c>
      <c r="F368" s="60">
        <v>2217</v>
      </c>
      <c r="G368" s="80">
        <v>936</v>
      </c>
      <c r="H368" s="10">
        <v>43537</v>
      </c>
      <c r="I368" s="130">
        <f t="shared" si="28"/>
        <v>0</v>
      </c>
      <c r="J368" s="130">
        <f t="shared" si="29"/>
        <v>936</v>
      </c>
      <c r="K368" s="186" t="str">
        <f t="shared" si="30"/>
        <v>ATRASADO</v>
      </c>
    </row>
    <row r="369" spans="2:11" ht="24.75">
      <c r="B369" s="10">
        <v>43558</v>
      </c>
      <c r="C369" s="17" t="s">
        <v>665</v>
      </c>
      <c r="D369" s="13" t="s">
        <v>103</v>
      </c>
      <c r="E369" s="19" t="s">
        <v>274</v>
      </c>
      <c r="F369" s="60">
        <v>2217</v>
      </c>
      <c r="G369" s="80">
        <v>936</v>
      </c>
      <c r="H369" s="10">
        <v>43558</v>
      </c>
      <c r="I369" s="130">
        <f t="shared" si="28"/>
        <v>0</v>
      </c>
      <c r="J369" s="130">
        <f t="shared" si="29"/>
        <v>936</v>
      </c>
      <c r="K369" s="186" t="str">
        <f t="shared" si="30"/>
        <v>ATRASADO</v>
      </c>
    </row>
    <row r="370" spans="2:11" ht="24.75">
      <c r="B370" s="10">
        <v>43563</v>
      </c>
      <c r="C370" s="17" t="s">
        <v>666</v>
      </c>
      <c r="D370" s="13" t="s">
        <v>103</v>
      </c>
      <c r="E370" s="19" t="s">
        <v>274</v>
      </c>
      <c r="F370" s="60">
        <v>2217</v>
      </c>
      <c r="G370" s="80">
        <v>300</v>
      </c>
      <c r="H370" s="10">
        <v>43563</v>
      </c>
      <c r="I370" s="130">
        <f t="shared" si="28"/>
        <v>0</v>
      </c>
      <c r="J370" s="130">
        <f t="shared" si="29"/>
        <v>300</v>
      </c>
      <c r="K370" s="186" t="str">
        <f t="shared" si="30"/>
        <v>ATRASADO</v>
      </c>
    </row>
    <row r="371" spans="2:11" ht="24.75">
      <c r="B371" s="10">
        <v>43563</v>
      </c>
      <c r="C371" s="17" t="s">
        <v>667</v>
      </c>
      <c r="D371" s="13" t="s">
        <v>103</v>
      </c>
      <c r="E371" s="19" t="s">
        <v>274</v>
      </c>
      <c r="F371" s="60">
        <v>2217</v>
      </c>
      <c r="G371" s="80">
        <v>302</v>
      </c>
      <c r="H371" s="10">
        <v>43563</v>
      </c>
      <c r="I371" s="130">
        <f t="shared" si="28"/>
        <v>0</v>
      </c>
      <c r="J371" s="130">
        <f t="shared" si="29"/>
        <v>302</v>
      </c>
      <c r="K371" s="186" t="str">
        <f t="shared" si="30"/>
        <v>ATRASADO</v>
      </c>
    </row>
    <row r="372" spans="2:11" s="86" customFormat="1" ht="24.75">
      <c r="B372" s="10">
        <v>43559</v>
      </c>
      <c r="C372" s="17" t="s">
        <v>668</v>
      </c>
      <c r="D372" s="13" t="s">
        <v>103</v>
      </c>
      <c r="E372" s="19" t="s">
        <v>274</v>
      </c>
      <c r="F372" s="60">
        <v>2217</v>
      </c>
      <c r="G372" s="80">
        <v>34675</v>
      </c>
      <c r="H372" s="10">
        <v>43559</v>
      </c>
      <c r="I372" s="130">
        <f t="shared" si="28"/>
        <v>0</v>
      </c>
      <c r="J372" s="130">
        <f t="shared" si="29"/>
        <v>34675</v>
      </c>
      <c r="K372" s="186" t="str">
        <f t="shared" si="30"/>
        <v>ATRASADO</v>
      </c>
    </row>
    <row r="373" spans="2:11" s="86" customFormat="1" ht="24.75">
      <c r="B373" s="10">
        <v>43593</v>
      </c>
      <c r="C373" s="17" t="s">
        <v>676</v>
      </c>
      <c r="D373" s="13" t="s">
        <v>103</v>
      </c>
      <c r="E373" s="19" t="s">
        <v>274</v>
      </c>
      <c r="F373" s="60">
        <v>2217</v>
      </c>
      <c r="G373" s="80">
        <v>302</v>
      </c>
      <c r="H373" s="10">
        <v>43593</v>
      </c>
      <c r="I373" s="130">
        <f t="shared" si="28"/>
        <v>0</v>
      </c>
      <c r="J373" s="130">
        <f t="shared" si="29"/>
        <v>302</v>
      </c>
      <c r="K373" s="186" t="str">
        <f t="shared" si="30"/>
        <v>ATRASADO</v>
      </c>
    </row>
    <row r="374" spans="2:11" s="86" customFormat="1" ht="24.75">
      <c r="B374" s="10">
        <v>43593</v>
      </c>
      <c r="C374" s="17" t="s">
        <v>677</v>
      </c>
      <c r="D374" s="13" t="s">
        <v>103</v>
      </c>
      <c r="E374" s="19" t="s">
        <v>274</v>
      </c>
      <c r="F374" s="60">
        <v>2217</v>
      </c>
      <c r="G374" s="80">
        <v>300</v>
      </c>
      <c r="H374" s="10">
        <v>43593</v>
      </c>
      <c r="I374" s="130">
        <f t="shared" si="28"/>
        <v>0</v>
      </c>
      <c r="J374" s="130">
        <f t="shared" si="29"/>
        <v>300</v>
      </c>
      <c r="K374" s="186" t="str">
        <f t="shared" si="30"/>
        <v>ATRASADO</v>
      </c>
    </row>
    <row r="375" spans="2:11" s="92" customFormat="1" ht="24.75">
      <c r="B375" s="10">
        <v>43591</v>
      </c>
      <c r="C375" s="17" t="s">
        <v>678</v>
      </c>
      <c r="D375" s="13" t="s">
        <v>103</v>
      </c>
      <c r="E375" s="19" t="s">
        <v>274</v>
      </c>
      <c r="F375" s="60">
        <v>2217</v>
      </c>
      <c r="G375" s="80">
        <v>936</v>
      </c>
      <c r="H375" s="10">
        <v>43559</v>
      </c>
      <c r="I375" s="130">
        <f t="shared" si="28"/>
        <v>0</v>
      </c>
      <c r="J375" s="130">
        <f t="shared" si="29"/>
        <v>936</v>
      </c>
      <c r="K375" s="186" t="str">
        <f t="shared" si="30"/>
        <v>ATRASADO</v>
      </c>
    </row>
    <row r="376" spans="2:11" s="92" customFormat="1" ht="24.75">
      <c r="B376" s="10">
        <v>43626</v>
      </c>
      <c r="C376" s="17" t="s">
        <v>688</v>
      </c>
      <c r="D376" s="13" t="s">
        <v>103</v>
      </c>
      <c r="E376" s="19" t="s">
        <v>274</v>
      </c>
      <c r="F376" s="60">
        <v>2217</v>
      </c>
      <c r="G376" s="80">
        <v>302</v>
      </c>
      <c r="H376" s="10">
        <v>43626</v>
      </c>
      <c r="I376" s="130">
        <f t="shared" si="28"/>
        <v>0</v>
      </c>
      <c r="J376" s="130">
        <f t="shared" si="29"/>
        <v>302</v>
      </c>
      <c r="K376" s="186" t="str">
        <f t="shared" si="30"/>
        <v>ATRASADO</v>
      </c>
    </row>
    <row r="377" spans="2:11" s="92" customFormat="1" ht="24.75">
      <c r="B377" s="10">
        <v>43626</v>
      </c>
      <c r="C377" s="17" t="s">
        <v>689</v>
      </c>
      <c r="D377" s="13" t="s">
        <v>103</v>
      </c>
      <c r="E377" s="19" t="s">
        <v>274</v>
      </c>
      <c r="F377" s="60">
        <v>2217</v>
      </c>
      <c r="G377" s="80">
        <v>300</v>
      </c>
      <c r="H377" s="10">
        <v>43626</v>
      </c>
      <c r="I377" s="130">
        <f t="shared" si="28"/>
        <v>0</v>
      </c>
      <c r="J377" s="130">
        <f t="shared" si="29"/>
        <v>300</v>
      </c>
      <c r="K377" s="186" t="str">
        <f t="shared" si="30"/>
        <v>ATRASADO</v>
      </c>
    </row>
    <row r="378" spans="2:11" s="93" customFormat="1" ht="24.75">
      <c r="B378" s="10">
        <v>43621</v>
      </c>
      <c r="C378" s="17" t="s">
        <v>690</v>
      </c>
      <c r="D378" s="13" t="s">
        <v>103</v>
      </c>
      <c r="E378" s="19" t="s">
        <v>274</v>
      </c>
      <c r="F378" s="60">
        <v>2217</v>
      </c>
      <c r="G378" s="80">
        <v>936</v>
      </c>
      <c r="H378" s="10">
        <v>43621</v>
      </c>
      <c r="I378" s="130">
        <f t="shared" si="28"/>
        <v>0</v>
      </c>
      <c r="J378" s="130">
        <f t="shared" si="29"/>
        <v>936</v>
      </c>
      <c r="K378" s="186" t="str">
        <f t="shared" si="30"/>
        <v>ATRASADO</v>
      </c>
    </row>
    <row r="379" spans="2:11" s="93" customFormat="1" ht="24.75">
      <c r="B379" s="10">
        <v>43650</v>
      </c>
      <c r="C379" s="17" t="s">
        <v>696</v>
      </c>
      <c r="D379" s="13" t="s">
        <v>103</v>
      </c>
      <c r="E379" s="19" t="s">
        <v>274</v>
      </c>
      <c r="F379" s="60">
        <v>2217</v>
      </c>
      <c r="G379" s="80">
        <v>936</v>
      </c>
      <c r="H379" s="10">
        <v>43650</v>
      </c>
      <c r="I379" s="130">
        <f t="shared" si="28"/>
        <v>0</v>
      </c>
      <c r="J379" s="130">
        <f t="shared" si="29"/>
        <v>936</v>
      </c>
      <c r="K379" s="186" t="str">
        <f t="shared" si="30"/>
        <v>ATRASADO</v>
      </c>
    </row>
    <row r="380" spans="2:11" s="93" customFormat="1" ht="24.75">
      <c r="B380" s="10">
        <v>43654</v>
      </c>
      <c r="C380" s="17" t="s">
        <v>697</v>
      </c>
      <c r="D380" s="13" t="s">
        <v>103</v>
      </c>
      <c r="E380" s="19" t="s">
        <v>274</v>
      </c>
      <c r="F380" s="60">
        <v>2217</v>
      </c>
      <c r="G380" s="80">
        <v>302</v>
      </c>
      <c r="H380" s="10">
        <v>43654</v>
      </c>
      <c r="I380" s="130">
        <f t="shared" si="28"/>
        <v>0</v>
      </c>
      <c r="J380" s="130">
        <f t="shared" si="29"/>
        <v>302</v>
      </c>
      <c r="K380" s="186" t="str">
        <f t="shared" si="30"/>
        <v>ATRASADO</v>
      </c>
    </row>
    <row r="381" spans="2:11" s="94" customFormat="1" ht="24.75">
      <c r="B381" s="10">
        <v>43654</v>
      </c>
      <c r="C381" s="17" t="s">
        <v>698</v>
      </c>
      <c r="D381" s="13" t="s">
        <v>103</v>
      </c>
      <c r="E381" s="19" t="s">
        <v>274</v>
      </c>
      <c r="F381" s="60">
        <v>2217</v>
      </c>
      <c r="G381" s="80">
        <v>300</v>
      </c>
      <c r="H381" s="10">
        <v>43654</v>
      </c>
      <c r="I381" s="130">
        <f t="shared" si="28"/>
        <v>0</v>
      </c>
      <c r="J381" s="130">
        <f t="shared" si="29"/>
        <v>300</v>
      </c>
      <c r="K381" s="186" t="str">
        <f t="shared" si="30"/>
        <v>ATRASADO</v>
      </c>
    </row>
    <row r="382" spans="2:11" s="94" customFormat="1" ht="24.75">
      <c r="B382" s="10">
        <v>43713</v>
      </c>
      <c r="C382" s="17" t="s">
        <v>708</v>
      </c>
      <c r="D382" s="13" t="s">
        <v>103</v>
      </c>
      <c r="E382" s="19" t="s">
        <v>274</v>
      </c>
      <c r="F382" s="60">
        <v>2217</v>
      </c>
      <c r="G382" s="80">
        <v>936</v>
      </c>
      <c r="H382" s="10">
        <v>43713</v>
      </c>
      <c r="I382" s="130">
        <f t="shared" si="28"/>
        <v>0</v>
      </c>
      <c r="J382" s="130">
        <f t="shared" si="29"/>
        <v>936</v>
      </c>
      <c r="K382" s="186" t="str">
        <f t="shared" si="30"/>
        <v>ATRASADO</v>
      </c>
    </row>
    <row r="383" spans="2:11" s="94" customFormat="1" ht="24.75">
      <c r="B383" s="10">
        <v>43718</v>
      </c>
      <c r="C383" s="17" t="s">
        <v>709</v>
      </c>
      <c r="D383" s="13" t="s">
        <v>103</v>
      </c>
      <c r="E383" s="19" t="s">
        <v>274</v>
      </c>
      <c r="F383" s="60">
        <v>2217</v>
      </c>
      <c r="G383" s="80">
        <v>300</v>
      </c>
      <c r="H383" s="10">
        <v>43718</v>
      </c>
      <c r="I383" s="130">
        <f t="shared" si="28"/>
        <v>0</v>
      </c>
      <c r="J383" s="130">
        <f t="shared" si="29"/>
        <v>300</v>
      </c>
      <c r="K383" s="186" t="str">
        <f t="shared" si="30"/>
        <v>ATRASADO</v>
      </c>
    </row>
    <row r="384" spans="2:11" s="95" customFormat="1" ht="24.75">
      <c r="B384" s="10">
        <v>43718</v>
      </c>
      <c r="C384" s="17" t="s">
        <v>710</v>
      </c>
      <c r="D384" s="13" t="s">
        <v>103</v>
      </c>
      <c r="E384" s="19" t="s">
        <v>274</v>
      </c>
      <c r="F384" s="60">
        <v>2217</v>
      </c>
      <c r="G384" s="80">
        <v>302</v>
      </c>
      <c r="H384" s="10">
        <v>43718</v>
      </c>
      <c r="I384" s="130">
        <f t="shared" si="28"/>
        <v>0</v>
      </c>
      <c r="J384" s="130">
        <f t="shared" si="29"/>
        <v>302</v>
      </c>
      <c r="K384" s="186" t="str">
        <f t="shared" si="30"/>
        <v>ATRASADO</v>
      </c>
    </row>
    <row r="385" spans="2:11" s="95" customFormat="1" ht="24.75">
      <c r="B385" s="10">
        <v>43742</v>
      </c>
      <c r="C385" s="17" t="s">
        <v>713</v>
      </c>
      <c r="D385" s="13" t="s">
        <v>103</v>
      </c>
      <c r="E385" s="19" t="s">
        <v>274</v>
      </c>
      <c r="F385" s="60">
        <v>2217</v>
      </c>
      <c r="G385" s="80">
        <v>936</v>
      </c>
      <c r="H385" s="10">
        <v>43742</v>
      </c>
      <c r="I385" s="130">
        <f t="shared" si="28"/>
        <v>0</v>
      </c>
      <c r="J385" s="130">
        <f t="shared" si="29"/>
        <v>936</v>
      </c>
      <c r="K385" s="186" t="str">
        <f t="shared" si="30"/>
        <v>ATRASADO</v>
      </c>
    </row>
    <row r="386" spans="2:11" s="95" customFormat="1" ht="24.75">
      <c r="B386" s="10">
        <v>43747</v>
      </c>
      <c r="C386" s="17" t="s">
        <v>714</v>
      </c>
      <c r="D386" s="13" t="s">
        <v>103</v>
      </c>
      <c r="E386" s="19" t="s">
        <v>274</v>
      </c>
      <c r="F386" s="60">
        <v>2217</v>
      </c>
      <c r="G386" s="80">
        <v>300</v>
      </c>
      <c r="H386" s="10">
        <v>43747</v>
      </c>
      <c r="I386" s="130">
        <f t="shared" si="28"/>
        <v>0</v>
      </c>
      <c r="J386" s="130">
        <f t="shared" si="29"/>
        <v>300</v>
      </c>
      <c r="K386" s="186" t="str">
        <f t="shared" si="30"/>
        <v>ATRASADO</v>
      </c>
    </row>
    <row r="387" spans="2:11" s="95" customFormat="1" ht="24.75">
      <c r="B387" s="10">
        <v>43747</v>
      </c>
      <c r="C387" s="17" t="s">
        <v>715</v>
      </c>
      <c r="D387" s="13" t="s">
        <v>103</v>
      </c>
      <c r="E387" s="19" t="s">
        <v>274</v>
      </c>
      <c r="F387" s="60">
        <v>2217</v>
      </c>
      <c r="G387" s="80">
        <v>302</v>
      </c>
      <c r="H387" s="10">
        <v>43747</v>
      </c>
      <c r="I387" s="130">
        <f t="shared" si="28"/>
        <v>0</v>
      </c>
      <c r="J387" s="130">
        <f t="shared" si="29"/>
        <v>302</v>
      </c>
      <c r="K387" s="186" t="str">
        <f t="shared" si="30"/>
        <v>ATRASADO</v>
      </c>
    </row>
    <row r="388" spans="2:11" s="95" customFormat="1" ht="24.75">
      <c r="B388" s="10">
        <v>43780</v>
      </c>
      <c r="C388" s="17" t="s">
        <v>728</v>
      </c>
      <c r="D388" s="13" t="s">
        <v>103</v>
      </c>
      <c r="E388" s="19" t="s">
        <v>274</v>
      </c>
      <c r="F388" s="60">
        <v>2217</v>
      </c>
      <c r="G388" s="80">
        <v>300</v>
      </c>
      <c r="H388" s="10">
        <v>43780</v>
      </c>
      <c r="I388" s="130">
        <f t="shared" si="28"/>
        <v>0</v>
      </c>
      <c r="J388" s="130">
        <f t="shared" si="29"/>
        <v>300</v>
      </c>
      <c r="K388" s="186" t="str">
        <f t="shared" si="30"/>
        <v>ATRASADO</v>
      </c>
    </row>
    <row r="389" spans="2:11" s="95" customFormat="1" ht="24.75">
      <c r="B389" s="10">
        <v>43808</v>
      </c>
      <c r="C389" s="17" t="s">
        <v>739</v>
      </c>
      <c r="D389" s="13" t="s">
        <v>103</v>
      </c>
      <c r="E389" s="19" t="s">
        <v>274</v>
      </c>
      <c r="F389" s="60">
        <v>2217</v>
      </c>
      <c r="G389" s="80">
        <v>1236</v>
      </c>
      <c r="H389" s="10">
        <v>43808</v>
      </c>
      <c r="I389" s="130">
        <f t="shared" si="28"/>
        <v>0</v>
      </c>
      <c r="J389" s="130">
        <f t="shared" si="29"/>
        <v>1236</v>
      </c>
      <c r="K389" s="186" t="str">
        <f t="shared" si="30"/>
        <v>ATRASADO</v>
      </c>
    </row>
    <row r="390" spans="2:11" s="95" customFormat="1" ht="24.75">
      <c r="B390" s="10">
        <v>43840</v>
      </c>
      <c r="C390" s="17" t="s">
        <v>737</v>
      </c>
      <c r="D390" s="13" t="s">
        <v>103</v>
      </c>
      <c r="E390" s="19" t="s">
        <v>274</v>
      </c>
      <c r="F390" s="60">
        <v>2217</v>
      </c>
      <c r="G390" s="80">
        <v>300</v>
      </c>
      <c r="H390" s="10">
        <v>43840</v>
      </c>
      <c r="I390" s="130">
        <f t="shared" si="28"/>
        <v>0</v>
      </c>
      <c r="J390" s="130">
        <f t="shared" si="29"/>
        <v>300</v>
      </c>
      <c r="K390" s="186" t="str">
        <f t="shared" si="30"/>
        <v>ATRASADO</v>
      </c>
    </row>
    <row r="391" spans="2:11" s="97" customFormat="1" ht="24.75">
      <c r="B391" s="10">
        <v>43838</v>
      </c>
      <c r="C391" s="17" t="s">
        <v>738</v>
      </c>
      <c r="D391" s="13" t="s">
        <v>103</v>
      </c>
      <c r="E391" s="19" t="s">
        <v>274</v>
      </c>
      <c r="F391" s="60">
        <v>2217</v>
      </c>
      <c r="G391" s="80">
        <v>26548</v>
      </c>
      <c r="H391" s="10">
        <v>43838</v>
      </c>
      <c r="I391" s="130">
        <f t="shared" si="28"/>
        <v>0</v>
      </c>
      <c r="J391" s="130">
        <f t="shared" si="29"/>
        <v>26548</v>
      </c>
      <c r="K391" s="186" t="str">
        <f t="shared" si="30"/>
        <v>ATRASADO</v>
      </c>
    </row>
    <row r="392" spans="2:11" s="97" customFormat="1" ht="24.75">
      <c r="B392" s="10">
        <v>43868</v>
      </c>
      <c r="C392" s="17" t="s">
        <v>743</v>
      </c>
      <c r="D392" s="13" t="s">
        <v>103</v>
      </c>
      <c r="E392" s="19" t="s">
        <v>274</v>
      </c>
      <c r="F392" s="60">
        <v>2217</v>
      </c>
      <c r="G392" s="80">
        <v>26499</v>
      </c>
      <c r="H392" s="10">
        <v>43868</v>
      </c>
      <c r="I392" s="130">
        <f t="shared" si="28"/>
        <v>0</v>
      </c>
      <c r="J392" s="130">
        <f t="shared" si="29"/>
        <v>26499</v>
      </c>
      <c r="K392" s="186" t="str">
        <f t="shared" si="30"/>
        <v>ATRASADO</v>
      </c>
    </row>
    <row r="393" spans="2:11" ht="24.75">
      <c r="B393" s="10">
        <v>43871</v>
      </c>
      <c r="C393" s="17" t="s">
        <v>744</v>
      </c>
      <c r="D393" s="13" t="s">
        <v>103</v>
      </c>
      <c r="E393" s="19" t="s">
        <v>274</v>
      </c>
      <c r="F393" s="60">
        <v>2217</v>
      </c>
      <c r="G393" s="80">
        <v>300</v>
      </c>
      <c r="H393" s="10">
        <v>43871</v>
      </c>
      <c r="I393" s="130">
        <f t="shared" si="28"/>
        <v>0</v>
      </c>
      <c r="J393" s="130">
        <f t="shared" si="29"/>
        <v>300</v>
      </c>
      <c r="K393" s="186" t="str">
        <f t="shared" si="30"/>
        <v>ATRASADO</v>
      </c>
    </row>
    <row r="394" spans="2:11" s="253" customFormat="1">
      <c r="B394" s="10"/>
      <c r="C394" s="17"/>
      <c r="D394" s="13"/>
      <c r="E394" s="19"/>
      <c r="F394" s="60"/>
      <c r="G394" s="80"/>
      <c r="H394" s="10"/>
      <c r="I394" s="130"/>
      <c r="J394" s="130"/>
      <c r="K394" s="186"/>
    </row>
    <row r="395" spans="2:11" s="253" customFormat="1">
      <c r="B395" s="10">
        <v>44690</v>
      </c>
      <c r="C395" s="17" t="s">
        <v>1922</v>
      </c>
      <c r="D395" s="13" t="s">
        <v>1892</v>
      </c>
      <c r="E395" s="19" t="s">
        <v>102</v>
      </c>
      <c r="F395" s="60">
        <v>2221</v>
      </c>
      <c r="G395" s="80">
        <v>23600</v>
      </c>
      <c r="H395" s="10">
        <v>44690</v>
      </c>
      <c r="I395" s="130">
        <f>IF(G395&gt;0,0,"")</f>
        <v>0</v>
      </c>
      <c r="J395" s="130">
        <f>IF(I395=0,G395,"")</f>
        <v>23600</v>
      </c>
      <c r="K395" s="186" t="str">
        <f>IF(J395&gt;0,"ATRASADO","")</f>
        <v>ATRASADO</v>
      </c>
    </row>
    <row r="396" spans="2:11" s="253" customFormat="1">
      <c r="B396" s="10">
        <v>44690</v>
      </c>
      <c r="C396" s="17" t="s">
        <v>1923</v>
      </c>
      <c r="D396" s="13" t="s">
        <v>1892</v>
      </c>
      <c r="E396" s="19" t="s">
        <v>102</v>
      </c>
      <c r="F396" s="60">
        <v>2221</v>
      </c>
      <c r="G396" s="80">
        <v>23600</v>
      </c>
      <c r="H396" s="10">
        <v>44690</v>
      </c>
      <c r="I396" s="130">
        <f>IF(G396&gt;0,0,"")</f>
        <v>0</v>
      </c>
      <c r="J396" s="130">
        <f>IF(I396=0,G396,"")</f>
        <v>23600</v>
      </c>
      <c r="K396" s="186" t="str">
        <f>IF(J396&gt;0,"ATRASADO","")</f>
        <v>ATRASADO</v>
      </c>
    </row>
    <row r="397" spans="2:11" s="253" customFormat="1">
      <c r="B397" s="10">
        <v>44690</v>
      </c>
      <c r="C397" s="17" t="s">
        <v>1924</v>
      </c>
      <c r="D397" s="13" t="s">
        <v>1892</v>
      </c>
      <c r="E397" s="19" t="s">
        <v>102</v>
      </c>
      <c r="F397" s="60">
        <v>2221</v>
      </c>
      <c r="G397" s="80">
        <v>23600</v>
      </c>
      <c r="H397" s="10">
        <v>44690</v>
      </c>
      <c r="I397" s="130">
        <f>IF(G397&gt;0,0,"")</f>
        <v>0</v>
      </c>
      <c r="J397" s="130">
        <f>IF(I397=0,G397,"")</f>
        <v>23600</v>
      </c>
      <c r="K397" s="186" t="str">
        <f>IF(J397&gt;0,"ATRASADO","")</f>
        <v>ATRASADO</v>
      </c>
    </row>
    <row r="398" spans="2:11" s="196" customFormat="1">
      <c r="B398" s="10"/>
      <c r="C398" s="17"/>
      <c r="D398" s="13"/>
      <c r="E398" s="19"/>
      <c r="F398" s="60"/>
      <c r="G398" s="80"/>
      <c r="H398" s="10"/>
      <c r="I398" s="130"/>
      <c r="J398" s="130"/>
      <c r="K398" s="186"/>
    </row>
    <row r="399" spans="2:11">
      <c r="B399" s="10">
        <v>41733</v>
      </c>
      <c r="C399" s="16">
        <v>1500000044</v>
      </c>
      <c r="D399" s="13" t="s">
        <v>139</v>
      </c>
      <c r="E399" s="19" t="s">
        <v>140</v>
      </c>
      <c r="F399" s="60">
        <v>2332</v>
      </c>
      <c r="G399" s="32">
        <v>48675</v>
      </c>
      <c r="H399" s="10">
        <v>41733</v>
      </c>
      <c r="I399" s="130">
        <f>IF(G399&gt;0,0,"")</f>
        <v>0</v>
      </c>
      <c r="J399" s="130">
        <f>IF(I399=0,G399,"")</f>
        <v>48675</v>
      </c>
      <c r="K399" s="186" t="str">
        <f>IF(J399&gt;0,"ATRASADO","")</f>
        <v>ATRASADO</v>
      </c>
    </row>
    <row r="400" spans="2:11" s="86" customFormat="1">
      <c r="B400" s="10"/>
      <c r="C400" s="16"/>
      <c r="D400" s="13"/>
      <c r="E400" s="19"/>
      <c r="F400" s="60"/>
      <c r="G400" s="32"/>
      <c r="H400" s="10"/>
      <c r="I400" s="130" t="str">
        <f>IF(G400&gt;0,0,"")</f>
        <v/>
      </c>
      <c r="J400" s="130" t="str">
        <f>IF(I400=0,G400,"")</f>
        <v/>
      </c>
      <c r="K400" s="186"/>
    </row>
    <row r="401" spans="2:11">
      <c r="B401" s="10">
        <v>41396</v>
      </c>
      <c r="C401" s="12">
        <v>1500000041</v>
      </c>
      <c r="D401" s="13" t="s">
        <v>101</v>
      </c>
      <c r="E401" s="19" t="s">
        <v>102</v>
      </c>
      <c r="F401" s="60">
        <v>2221</v>
      </c>
      <c r="G401" s="32">
        <v>17700</v>
      </c>
      <c r="H401" s="10">
        <v>41396</v>
      </c>
      <c r="I401" s="130">
        <f>IF(G401&gt;0,0,"")</f>
        <v>0</v>
      </c>
      <c r="J401" s="130">
        <f>IF(I401=0,G401,"")</f>
        <v>17700</v>
      </c>
      <c r="K401" s="186" t="str">
        <f>IF(J401&gt;0,"ATRASADO","")</f>
        <v>ATRASADO</v>
      </c>
    </row>
    <row r="402" spans="2:11" s="253" customFormat="1">
      <c r="B402" s="10"/>
      <c r="C402" s="12"/>
      <c r="D402" s="13"/>
      <c r="E402" s="19"/>
      <c r="F402" s="60"/>
      <c r="G402" s="32"/>
      <c r="H402" s="10"/>
      <c r="I402" s="130"/>
      <c r="J402" s="130"/>
      <c r="K402" s="186"/>
    </row>
    <row r="403" spans="2:11" s="253" customFormat="1">
      <c r="B403" s="10">
        <v>44691</v>
      </c>
      <c r="C403" s="12" t="s">
        <v>957</v>
      </c>
      <c r="D403" s="13" t="s">
        <v>1906</v>
      </c>
      <c r="E403" s="19" t="s">
        <v>102</v>
      </c>
      <c r="F403" s="60">
        <v>2221</v>
      </c>
      <c r="G403" s="32">
        <v>59000</v>
      </c>
      <c r="H403" s="10">
        <v>44691</v>
      </c>
      <c r="I403" s="130">
        <f>IF(G403&gt;0,0,"")</f>
        <v>0</v>
      </c>
      <c r="J403" s="130">
        <f>IF(I403=0,G403,"")</f>
        <v>59000</v>
      </c>
      <c r="K403" s="186" t="str">
        <f>IF(J403&gt;0,"ATRASADO","")</f>
        <v>ATRASADO</v>
      </c>
    </row>
    <row r="404" spans="2:11" s="253" customFormat="1">
      <c r="B404" s="10">
        <v>44691</v>
      </c>
      <c r="C404" s="12" t="s">
        <v>1819</v>
      </c>
      <c r="D404" s="13" t="s">
        <v>1906</v>
      </c>
      <c r="E404" s="19" t="s">
        <v>102</v>
      </c>
      <c r="F404" s="60">
        <v>2221</v>
      </c>
      <c r="G404" s="32">
        <v>59000</v>
      </c>
      <c r="H404" s="10">
        <v>44691</v>
      </c>
      <c r="I404" s="130">
        <f>IF(G404&gt;0,0,"")</f>
        <v>0</v>
      </c>
      <c r="J404" s="130">
        <f>IF(I404=0,G404,"")</f>
        <v>59000</v>
      </c>
      <c r="K404" s="186" t="str">
        <f>IF(J404&gt;0,"ATRASADO","")</f>
        <v>ATRASADO</v>
      </c>
    </row>
    <row r="405" spans="2:11" s="190" customFormat="1">
      <c r="B405" s="10"/>
      <c r="C405" s="12"/>
      <c r="D405" s="13"/>
      <c r="E405" s="19"/>
      <c r="F405" s="60"/>
      <c r="G405" s="32"/>
      <c r="H405" s="10"/>
      <c r="I405" s="130"/>
      <c r="J405" s="130"/>
      <c r="K405" s="186"/>
    </row>
    <row r="406" spans="2:11">
      <c r="B406" s="11">
        <v>41414</v>
      </c>
      <c r="C406" s="12">
        <v>1500000003</v>
      </c>
      <c r="D406" s="13" t="s">
        <v>9</v>
      </c>
      <c r="E406" s="19" t="s">
        <v>10</v>
      </c>
      <c r="F406" s="60">
        <v>2311</v>
      </c>
      <c r="G406" s="32">
        <v>860000</v>
      </c>
      <c r="H406" s="11">
        <v>41414</v>
      </c>
      <c r="I406" s="130">
        <f>IF(G406&gt;0,0,"")</f>
        <v>0</v>
      </c>
      <c r="J406" s="130">
        <f>IF(I406=0,G406,"")</f>
        <v>860000</v>
      </c>
      <c r="K406" s="186" t="str">
        <f>IF(J406&gt;0,"ATRASADO","")</f>
        <v>ATRASADO</v>
      </c>
    </row>
    <row r="407" spans="2:11" s="237" customFormat="1">
      <c r="B407" s="11"/>
      <c r="C407" s="12"/>
      <c r="D407" s="13"/>
      <c r="E407" s="19"/>
      <c r="F407" s="60"/>
      <c r="G407" s="32"/>
      <c r="H407" s="11"/>
      <c r="I407" s="130"/>
      <c r="J407" s="130"/>
      <c r="K407" s="186"/>
    </row>
    <row r="408" spans="2:11" s="237" customFormat="1">
      <c r="B408" s="11">
        <v>44656</v>
      </c>
      <c r="C408" s="12" t="s">
        <v>1742</v>
      </c>
      <c r="D408" s="177" t="s">
        <v>1794</v>
      </c>
      <c r="E408" s="19" t="s">
        <v>1287</v>
      </c>
      <c r="F408" s="60">
        <v>2242</v>
      </c>
      <c r="G408" s="32">
        <v>679777</v>
      </c>
      <c r="H408" s="11">
        <v>44656</v>
      </c>
      <c r="I408" s="130">
        <f>IF(G408&gt;0,0,"")</f>
        <v>0</v>
      </c>
      <c r="J408" s="130">
        <f>IF(I408=0,G408,"")</f>
        <v>679777</v>
      </c>
      <c r="K408" s="186" t="str">
        <f>IF(J408&gt;0,"ATRASADO","")</f>
        <v>ATRASADO</v>
      </c>
    </row>
    <row r="409" spans="2:11" s="237" customFormat="1">
      <c r="B409" s="11"/>
      <c r="C409" s="12"/>
      <c r="D409" s="177"/>
      <c r="E409" s="19"/>
      <c r="F409" s="60"/>
      <c r="G409" s="32"/>
      <c r="H409" s="11"/>
      <c r="I409" s="130"/>
      <c r="J409" s="130"/>
      <c r="K409" s="186"/>
    </row>
    <row r="410" spans="2:11" s="237" customFormat="1">
      <c r="B410" s="11">
        <v>44652</v>
      </c>
      <c r="C410" s="12" t="s">
        <v>1261</v>
      </c>
      <c r="D410" s="177" t="s">
        <v>1814</v>
      </c>
      <c r="E410" s="19" t="s">
        <v>1821</v>
      </c>
      <c r="F410" s="60">
        <v>2662</v>
      </c>
      <c r="G410" s="32">
        <v>820100</v>
      </c>
      <c r="H410" s="11">
        <v>44652</v>
      </c>
      <c r="I410" s="130">
        <f t="shared" ref="I410:I441" si="31">IF(G410&gt;0,0,"")</f>
        <v>0</v>
      </c>
      <c r="J410" s="130">
        <f t="shared" ref="J410:J441" si="32">IF(I410=0,G410,"")</f>
        <v>820100</v>
      </c>
      <c r="K410" s="186" t="str">
        <f>IF(J410&gt;0,"ATRASADO","")</f>
        <v>ATRASADO</v>
      </c>
    </row>
    <row r="411" spans="2:11" s="161" customFormat="1">
      <c r="B411" s="11"/>
      <c r="C411" s="12"/>
      <c r="D411" s="13"/>
      <c r="E411" s="19"/>
      <c r="F411" s="60"/>
      <c r="G411" s="32"/>
      <c r="H411" s="11"/>
      <c r="I411" s="130" t="str">
        <f t="shared" si="31"/>
        <v/>
      </c>
      <c r="J411" s="130" t="str">
        <f t="shared" si="32"/>
        <v/>
      </c>
      <c r="K411" s="186"/>
    </row>
    <row r="412" spans="2:11">
      <c r="B412" s="10">
        <v>41718</v>
      </c>
      <c r="C412" s="28">
        <v>1501939632</v>
      </c>
      <c r="D412" s="13" t="s">
        <v>141</v>
      </c>
      <c r="E412" s="19" t="s">
        <v>142</v>
      </c>
      <c r="F412" s="60">
        <v>2323</v>
      </c>
      <c r="G412" s="32">
        <v>135346</v>
      </c>
      <c r="H412" s="10">
        <v>41718</v>
      </c>
      <c r="I412" s="130">
        <f t="shared" si="31"/>
        <v>0</v>
      </c>
      <c r="J412" s="130">
        <f t="shared" si="32"/>
        <v>135346</v>
      </c>
      <c r="K412" s="186" t="str">
        <f>IF(J412&gt;0,"ATRASADO","")</f>
        <v>ATRASADO</v>
      </c>
    </row>
    <row r="413" spans="2:11" s="182" customFormat="1">
      <c r="B413" s="24"/>
      <c r="C413" s="17"/>
      <c r="D413" s="13"/>
      <c r="E413" s="19"/>
      <c r="F413" s="60"/>
      <c r="G413" s="32"/>
      <c r="H413" s="24"/>
      <c r="I413" s="130" t="str">
        <f t="shared" si="31"/>
        <v/>
      </c>
      <c r="J413" s="130" t="str">
        <f t="shared" si="32"/>
        <v/>
      </c>
      <c r="K413" s="186"/>
    </row>
    <row r="414" spans="2:11" s="86" customFormat="1">
      <c r="B414" s="36">
        <v>41973</v>
      </c>
      <c r="C414" s="35" t="s">
        <v>516</v>
      </c>
      <c r="D414" s="13" t="s">
        <v>517</v>
      </c>
      <c r="E414" s="19" t="s">
        <v>463</v>
      </c>
      <c r="F414" s="60">
        <v>2311</v>
      </c>
      <c r="G414" s="32">
        <v>102424</v>
      </c>
      <c r="H414" s="36">
        <v>41973</v>
      </c>
      <c r="I414" s="130">
        <f t="shared" si="31"/>
        <v>0</v>
      </c>
      <c r="J414" s="130">
        <f t="shared" si="32"/>
        <v>102424</v>
      </c>
      <c r="K414" s="186" t="str">
        <f>IF(J414&gt;0,"ATRASADO","")</f>
        <v>ATRASADO</v>
      </c>
    </row>
    <row r="415" spans="2:11" s="164" customFormat="1">
      <c r="B415" s="24"/>
      <c r="C415" s="17"/>
      <c r="D415" s="13"/>
      <c r="E415" s="19"/>
      <c r="F415" s="60"/>
      <c r="G415" s="32"/>
      <c r="H415" s="24"/>
      <c r="I415" s="130" t="str">
        <f t="shared" si="31"/>
        <v/>
      </c>
      <c r="J415" s="130" t="str">
        <f t="shared" si="32"/>
        <v/>
      </c>
      <c r="K415" s="186"/>
    </row>
    <row r="416" spans="2:11" s="86" customFormat="1">
      <c r="B416" s="36">
        <v>41455</v>
      </c>
      <c r="C416" s="35" t="s">
        <v>506</v>
      </c>
      <c r="D416" s="13" t="s">
        <v>512</v>
      </c>
      <c r="E416" s="19" t="s">
        <v>463</v>
      </c>
      <c r="F416" s="60">
        <v>2311</v>
      </c>
      <c r="G416" s="32">
        <v>19182</v>
      </c>
      <c r="H416" s="36">
        <v>41455</v>
      </c>
      <c r="I416" s="130">
        <f t="shared" si="31"/>
        <v>0</v>
      </c>
      <c r="J416" s="130">
        <f t="shared" si="32"/>
        <v>19182</v>
      </c>
      <c r="K416" s="186" t="str">
        <f t="shared" ref="K416:K421" si="33">IF(J416&gt;0,"ATRASADO","")</f>
        <v>ATRASADO</v>
      </c>
    </row>
    <row r="417" spans="2:11" s="86" customFormat="1">
      <c r="B417" s="36">
        <v>41455</v>
      </c>
      <c r="C417" s="35" t="s">
        <v>507</v>
      </c>
      <c r="D417" s="13" t="s">
        <v>512</v>
      </c>
      <c r="E417" s="19" t="s">
        <v>463</v>
      </c>
      <c r="F417" s="60">
        <v>2311</v>
      </c>
      <c r="G417" s="32">
        <v>5415</v>
      </c>
      <c r="H417" s="36">
        <v>41455</v>
      </c>
      <c r="I417" s="130">
        <f t="shared" si="31"/>
        <v>0</v>
      </c>
      <c r="J417" s="130">
        <f t="shared" si="32"/>
        <v>5415</v>
      </c>
      <c r="K417" s="186" t="str">
        <f t="shared" si="33"/>
        <v>ATRASADO</v>
      </c>
    </row>
    <row r="418" spans="2:11" s="86" customFormat="1">
      <c r="B418" s="36">
        <v>41455</v>
      </c>
      <c r="C418" s="35" t="s">
        <v>508</v>
      </c>
      <c r="D418" s="13" t="s">
        <v>512</v>
      </c>
      <c r="E418" s="19" t="s">
        <v>463</v>
      </c>
      <c r="F418" s="60">
        <v>2311</v>
      </c>
      <c r="G418" s="32">
        <v>5930</v>
      </c>
      <c r="H418" s="36">
        <v>41455</v>
      </c>
      <c r="I418" s="130">
        <f t="shared" si="31"/>
        <v>0</v>
      </c>
      <c r="J418" s="130">
        <f t="shared" si="32"/>
        <v>5930</v>
      </c>
      <c r="K418" s="186" t="str">
        <f t="shared" si="33"/>
        <v>ATRASADO</v>
      </c>
    </row>
    <row r="419" spans="2:11" s="86" customFormat="1">
      <c r="B419" s="36">
        <v>41455</v>
      </c>
      <c r="C419" s="35" t="s">
        <v>509</v>
      </c>
      <c r="D419" s="13" t="s">
        <v>512</v>
      </c>
      <c r="E419" s="19" t="s">
        <v>463</v>
      </c>
      <c r="F419" s="60">
        <v>2311</v>
      </c>
      <c r="G419" s="32">
        <v>11213.8</v>
      </c>
      <c r="H419" s="36">
        <v>41455</v>
      </c>
      <c r="I419" s="130">
        <f t="shared" si="31"/>
        <v>0</v>
      </c>
      <c r="J419" s="130">
        <f t="shared" si="32"/>
        <v>11213.8</v>
      </c>
      <c r="K419" s="186" t="str">
        <f t="shared" si="33"/>
        <v>ATRASADO</v>
      </c>
    </row>
    <row r="420" spans="2:11" s="86" customFormat="1">
      <c r="B420" s="36">
        <v>41289</v>
      </c>
      <c r="C420" s="35" t="s">
        <v>510</v>
      </c>
      <c r="D420" s="13" t="s">
        <v>512</v>
      </c>
      <c r="E420" s="19" t="s">
        <v>463</v>
      </c>
      <c r="F420" s="60">
        <v>2311</v>
      </c>
      <c r="G420" s="32">
        <v>87718</v>
      </c>
      <c r="H420" s="36">
        <v>41289</v>
      </c>
      <c r="I420" s="130">
        <f t="shared" si="31"/>
        <v>0</v>
      </c>
      <c r="J420" s="130">
        <f t="shared" si="32"/>
        <v>87718</v>
      </c>
      <c r="K420" s="186" t="str">
        <f t="shared" si="33"/>
        <v>ATRASADO</v>
      </c>
    </row>
    <row r="421" spans="2:11" s="86" customFormat="1">
      <c r="B421" s="36">
        <v>41289</v>
      </c>
      <c r="C421" s="35" t="s">
        <v>511</v>
      </c>
      <c r="D421" s="13" t="s">
        <v>512</v>
      </c>
      <c r="E421" s="19" t="s">
        <v>463</v>
      </c>
      <c r="F421" s="60">
        <v>2311</v>
      </c>
      <c r="G421" s="32">
        <v>6900</v>
      </c>
      <c r="H421" s="36">
        <v>41289</v>
      </c>
      <c r="I421" s="130">
        <f t="shared" si="31"/>
        <v>0</v>
      </c>
      <c r="J421" s="130">
        <f t="shared" si="32"/>
        <v>6900</v>
      </c>
      <c r="K421" s="186" t="str">
        <f t="shared" si="33"/>
        <v>ATRASADO</v>
      </c>
    </row>
    <row r="422" spans="2:11" s="86" customFormat="1">
      <c r="B422" s="24"/>
      <c r="C422" s="17"/>
      <c r="D422" s="13"/>
      <c r="E422" s="19"/>
      <c r="F422" s="60"/>
      <c r="G422" s="32"/>
      <c r="H422" s="24"/>
      <c r="I422" s="130" t="str">
        <f t="shared" si="31"/>
        <v/>
      </c>
      <c r="J422" s="130" t="str">
        <f t="shared" si="32"/>
        <v/>
      </c>
      <c r="K422" s="186"/>
    </row>
    <row r="423" spans="2:11" ht="24.75">
      <c r="B423" s="11">
        <v>42004</v>
      </c>
      <c r="C423" s="49" t="s">
        <v>167</v>
      </c>
      <c r="D423" s="13" t="s">
        <v>168</v>
      </c>
      <c r="E423" s="19" t="s">
        <v>169</v>
      </c>
      <c r="F423" s="60">
        <v>2111</v>
      </c>
      <c r="G423" s="32">
        <v>56379985.829999998</v>
      </c>
      <c r="H423" s="11">
        <v>42004</v>
      </c>
      <c r="I423" s="130">
        <f t="shared" si="31"/>
        <v>0</v>
      </c>
      <c r="J423" s="130">
        <f t="shared" si="32"/>
        <v>56379985.829999998</v>
      </c>
      <c r="K423" s="186" t="str">
        <f t="shared" ref="K423:K454" si="34">IF(J423&gt;0,"ATRASADO","")</f>
        <v>ATRASADO</v>
      </c>
    </row>
    <row r="424" spans="2:11">
      <c r="B424" s="11">
        <v>42369</v>
      </c>
      <c r="C424" s="49" t="s">
        <v>167</v>
      </c>
      <c r="D424" s="13" t="s">
        <v>168</v>
      </c>
      <c r="E424" s="19" t="s">
        <v>170</v>
      </c>
      <c r="F424" s="60">
        <v>2111</v>
      </c>
      <c r="G424" s="32">
        <v>9233539.5600000005</v>
      </c>
      <c r="H424" s="11">
        <v>42369</v>
      </c>
      <c r="I424" s="130">
        <f t="shared" si="31"/>
        <v>0</v>
      </c>
      <c r="J424" s="130">
        <f t="shared" si="32"/>
        <v>9233539.5600000005</v>
      </c>
      <c r="K424" s="186" t="str">
        <f t="shared" si="34"/>
        <v>ATRASADO</v>
      </c>
    </row>
    <row r="425" spans="2:11">
      <c r="B425" s="11">
        <v>42400</v>
      </c>
      <c r="C425" s="49" t="s">
        <v>167</v>
      </c>
      <c r="D425" s="13" t="s">
        <v>168</v>
      </c>
      <c r="E425" s="19" t="s">
        <v>465</v>
      </c>
      <c r="F425" s="60">
        <v>2111</v>
      </c>
      <c r="G425" s="32">
        <v>8919797.25</v>
      </c>
      <c r="H425" s="124">
        <v>42400</v>
      </c>
      <c r="I425" s="130">
        <f t="shared" si="31"/>
        <v>0</v>
      </c>
      <c r="J425" s="130">
        <f t="shared" si="32"/>
        <v>8919797.25</v>
      </c>
      <c r="K425" s="186" t="str">
        <f t="shared" si="34"/>
        <v>ATRASADO</v>
      </c>
    </row>
    <row r="426" spans="2:11">
      <c r="B426" s="11">
        <v>42735</v>
      </c>
      <c r="C426" s="49" t="s">
        <v>167</v>
      </c>
      <c r="D426" s="13" t="s">
        <v>168</v>
      </c>
      <c r="E426" s="19" t="s">
        <v>171</v>
      </c>
      <c r="F426" s="60">
        <v>2111</v>
      </c>
      <c r="G426" s="32">
        <v>1345055.71</v>
      </c>
      <c r="H426" s="11">
        <v>42735</v>
      </c>
      <c r="I426" s="130">
        <f t="shared" si="31"/>
        <v>0</v>
      </c>
      <c r="J426" s="130">
        <f t="shared" si="32"/>
        <v>1345055.71</v>
      </c>
      <c r="K426" s="186" t="str">
        <f t="shared" si="34"/>
        <v>ATRASADO</v>
      </c>
    </row>
    <row r="427" spans="2:11">
      <c r="B427" s="11">
        <v>42766</v>
      </c>
      <c r="C427" s="49" t="s">
        <v>167</v>
      </c>
      <c r="D427" s="13" t="s">
        <v>168</v>
      </c>
      <c r="E427" s="19" t="s">
        <v>172</v>
      </c>
      <c r="F427" s="60">
        <v>2111</v>
      </c>
      <c r="G427" s="32">
        <f>1239042.35-756290.86</f>
        <v>482751.49000000011</v>
      </c>
      <c r="H427" s="11">
        <v>42766</v>
      </c>
      <c r="I427" s="130">
        <f t="shared" si="31"/>
        <v>0</v>
      </c>
      <c r="J427" s="130">
        <f t="shared" si="32"/>
        <v>482751.49000000011</v>
      </c>
      <c r="K427" s="186" t="str">
        <f t="shared" si="34"/>
        <v>ATRASADO</v>
      </c>
    </row>
    <row r="428" spans="2:11">
      <c r="B428" s="11">
        <v>42825</v>
      </c>
      <c r="C428" s="49" t="s">
        <v>167</v>
      </c>
      <c r="D428" s="13" t="s">
        <v>168</v>
      </c>
      <c r="E428" s="19" t="s">
        <v>173</v>
      </c>
      <c r="F428" s="60">
        <v>2111</v>
      </c>
      <c r="G428" s="32">
        <f>1609059.97-781962.74</f>
        <v>827097.23</v>
      </c>
      <c r="H428" s="11">
        <v>42825</v>
      </c>
      <c r="I428" s="130">
        <f t="shared" si="31"/>
        <v>0</v>
      </c>
      <c r="J428" s="130">
        <f t="shared" si="32"/>
        <v>827097.23</v>
      </c>
      <c r="K428" s="186" t="str">
        <f t="shared" si="34"/>
        <v>ATRASADO</v>
      </c>
    </row>
    <row r="429" spans="2:11">
      <c r="B429" s="11">
        <v>42855</v>
      </c>
      <c r="C429" s="49" t="s">
        <v>167</v>
      </c>
      <c r="D429" s="13" t="s">
        <v>168</v>
      </c>
      <c r="E429" s="19" t="s">
        <v>174</v>
      </c>
      <c r="F429" s="60">
        <v>2111</v>
      </c>
      <c r="G429" s="32">
        <f>1210456.97-785528.52</f>
        <v>424928.44999999995</v>
      </c>
      <c r="H429" s="11">
        <v>42855</v>
      </c>
      <c r="I429" s="130">
        <f t="shared" si="31"/>
        <v>0</v>
      </c>
      <c r="J429" s="130">
        <f t="shared" si="32"/>
        <v>424928.44999999995</v>
      </c>
      <c r="K429" s="186" t="str">
        <f t="shared" si="34"/>
        <v>ATRASADO</v>
      </c>
    </row>
    <row r="430" spans="2:11">
      <c r="B430" s="11">
        <v>42886</v>
      </c>
      <c r="C430" s="49" t="s">
        <v>167</v>
      </c>
      <c r="D430" s="13" t="s">
        <v>168</v>
      </c>
      <c r="E430" s="19" t="s">
        <v>175</v>
      </c>
      <c r="F430" s="60">
        <v>2111</v>
      </c>
      <c r="G430" s="32">
        <f>1220483.12-862272.67</f>
        <v>358210.45000000007</v>
      </c>
      <c r="H430" s="11">
        <v>42886</v>
      </c>
      <c r="I430" s="130">
        <f t="shared" si="31"/>
        <v>0</v>
      </c>
      <c r="J430" s="130">
        <f t="shared" si="32"/>
        <v>358210.45000000007</v>
      </c>
      <c r="K430" s="186" t="str">
        <f t="shared" si="34"/>
        <v>ATRASADO</v>
      </c>
    </row>
    <row r="431" spans="2:11">
      <c r="B431" s="11">
        <v>42916</v>
      </c>
      <c r="C431" s="49" t="s">
        <v>167</v>
      </c>
      <c r="D431" s="13" t="s">
        <v>168</v>
      </c>
      <c r="E431" s="19" t="s">
        <v>176</v>
      </c>
      <c r="F431" s="60">
        <v>2111</v>
      </c>
      <c r="G431" s="32">
        <v>1132676.27</v>
      </c>
      <c r="H431" s="11">
        <v>42916</v>
      </c>
      <c r="I431" s="130">
        <f t="shared" si="31"/>
        <v>0</v>
      </c>
      <c r="J431" s="130">
        <f t="shared" si="32"/>
        <v>1132676.27</v>
      </c>
      <c r="K431" s="186" t="str">
        <f t="shared" si="34"/>
        <v>ATRASADO</v>
      </c>
    </row>
    <row r="432" spans="2:11">
      <c r="B432" s="11">
        <v>42947</v>
      </c>
      <c r="C432" s="49" t="s">
        <v>167</v>
      </c>
      <c r="D432" s="13" t="s">
        <v>168</v>
      </c>
      <c r="E432" s="19" t="s">
        <v>177</v>
      </c>
      <c r="F432" s="60">
        <v>2111</v>
      </c>
      <c r="G432" s="32">
        <f>866397.65-864510.68</f>
        <v>1886.9699999999721</v>
      </c>
      <c r="H432" s="11">
        <v>42947</v>
      </c>
      <c r="I432" s="130">
        <f t="shared" si="31"/>
        <v>0</v>
      </c>
      <c r="J432" s="130">
        <f t="shared" si="32"/>
        <v>1886.9699999999721</v>
      </c>
      <c r="K432" s="186" t="str">
        <f t="shared" si="34"/>
        <v>ATRASADO</v>
      </c>
    </row>
    <row r="433" spans="2:11">
      <c r="B433" s="11">
        <v>42978</v>
      </c>
      <c r="C433" s="49" t="s">
        <v>167</v>
      </c>
      <c r="D433" s="13" t="s">
        <v>168</v>
      </c>
      <c r="E433" s="19" t="s">
        <v>178</v>
      </c>
      <c r="F433" s="60">
        <v>2111</v>
      </c>
      <c r="G433" s="32">
        <v>1206347.3400000001</v>
      </c>
      <c r="H433" s="11">
        <v>42978</v>
      </c>
      <c r="I433" s="130">
        <f t="shared" si="31"/>
        <v>0</v>
      </c>
      <c r="J433" s="130">
        <f t="shared" si="32"/>
        <v>1206347.3400000001</v>
      </c>
      <c r="K433" s="186" t="str">
        <f t="shared" si="34"/>
        <v>ATRASADO</v>
      </c>
    </row>
    <row r="434" spans="2:11">
      <c r="B434" s="11">
        <v>43008</v>
      </c>
      <c r="C434" s="49" t="s">
        <v>167</v>
      </c>
      <c r="D434" s="13" t="s">
        <v>168</v>
      </c>
      <c r="E434" s="19" t="s">
        <v>471</v>
      </c>
      <c r="F434" s="60">
        <v>2111</v>
      </c>
      <c r="G434" s="32">
        <v>1442361.62</v>
      </c>
      <c r="H434" s="11">
        <v>43008</v>
      </c>
      <c r="I434" s="130">
        <f t="shared" si="31"/>
        <v>0</v>
      </c>
      <c r="J434" s="130">
        <f t="shared" si="32"/>
        <v>1442361.62</v>
      </c>
      <c r="K434" s="186" t="str">
        <f t="shared" si="34"/>
        <v>ATRASADO</v>
      </c>
    </row>
    <row r="435" spans="2:11">
      <c r="B435" s="11">
        <v>43039</v>
      </c>
      <c r="C435" s="49" t="s">
        <v>167</v>
      </c>
      <c r="D435" s="13" t="s">
        <v>168</v>
      </c>
      <c r="E435" s="19" t="s">
        <v>474</v>
      </c>
      <c r="F435" s="60">
        <v>2111</v>
      </c>
      <c r="G435" s="32">
        <v>1472113.08</v>
      </c>
      <c r="H435" s="11">
        <v>43039</v>
      </c>
      <c r="I435" s="130">
        <f t="shared" si="31"/>
        <v>0</v>
      </c>
      <c r="J435" s="130">
        <f t="shared" si="32"/>
        <v>1472113.08</v>
      </c>
      <c r="K435" s="186" t="str">
        <f t="shared" si="34"/>
        <v>ATRASADO</v>
      </c>
    </row>
    <row r="436" spans="2:11">
      <c r="B436" s="11">
        <v>43069</v>
      </c>
      <c r="C436" s="49" t="s">
        <v>167</v>
      </c>
      <c r="D436" s="13" t="s">
        <v>168</v>
      </c>
      <c r="E436" s="19" t="s">
        <v>477</v>
      </c>
      <c r="F436" s="60">
        <v>2111</v>
      </c>
      <c r="G436" s="32">
        <v>1375804.05</v>
      </c>
      <c r="H436" s="11">
        <v>43069</v>
      </c>
      <c r="I436" s="130">
        <f t="shared" si="31"/>
        <v>0</v>
      </c>
      <c r="J436" s="130">
        <f t="shared" si="32"/>
        <v>1375804.05</v>
      </c>
      <c r="K436" s="186" t="str">
        <f t="shared" si="34"/>
        <v>ATRASADO</v>
      </c>
    </row>
    <row r="437" spans="2:11">
      <c r="B437" s="11">
        <v>43100</v>
      </c>
      <c r="C437" s="49" t="s">
        <v>167</v>
      </c>
      <c r="D437" s="13" t="s">
        <v>168</v>
      </c>
      <c r="E437" s="19" t="s">
        <v>479</v>
      </c>
      <c r="F437" s="60">
        <v>2111</v>
      </c>
      <c r="G437" s="32">
        <v>1138072.55</v>
      </c>
      <c r="H437" s="11">
        <v>43100</v>
      </c>
      <c r="I437" s="130">
        <f t="shared" si="31"/>
        <v>0</v>
      </c>
      <c r="J437" s="130">
        <f t="shared" si="32"/>
        <v>1138072.55</v>
      </c>
      <c r="K437" s="186" t="str">
        <f t="shared" si="34"/>
        <v>ATRASADO</v>
      </c>
    </row>
    <row r="438" spans="2:11">
      <c r="B438" s="11">
        <v>43131</v>
      </c>
      <c r="C438" s="49" t="s">
        <v>167</v>
      </c>
      <c r="D438" s="13" t="s">
        <v>168</v>
      </c>
      <c r="E438" s="19" t="s">
        <v>569</v>
      </c>
      <c r="F438" s="60">
        <v>2111</v>
      </c>
      <c r="G438" s="32">
        <f>2355581.69-23223.29+2.53</f>
        <v>2332360.9299999997</v>
      </c>
      <c r="H438" s="11">
        <v>43131</v>
      </c>
      <c r="I438" s="130">
        <f t="shared" si="31"/>
        <v>0</v>
      </c>
      <c r="J438" s="130">
        <f t="shared" si="32"/>
        <v>2332360.9299999997</v>
      </c>
      <c r="K438" s="186" t="str">
        <f t="shared" si="34"/>
        <v>ATRASADO</v>
      </c>
    </row>
    <row r="439" spans="2:11">
      <c r="B439" s="11">
        <v>43159</v>
      </c>
      <c r="C439" s="49" t="s">
        <v>167</v>
      </c>
      <c r="D439" s="13" t="s">
        <v>168</v>
      </c>
      <c r="E439" s="19" t="s">
        <v>571</v>
      </c>
      <c r="F439" s="60">
        <v>2111</v>
      </c>
      <c r="G439" s="32">
        <v>2003149.4</v>
      </c>
      <c r="H439" s="11">
        <v>43159</v>
      </c>
      <c r="I439" s="130">
        <f t="shared" si="31"/>
        <v>0</v>
      </c>
      <c r="J439" s="130">
        <f t="shared" si="32"/>
        <v>2003149.4</v>
      </c>
      <c r="K439" s="186" t="str">
        <f t="shared" si="34"/>
        <v>ATRASADO</v>
      </c>
    </row>
    <row r="440" spans="2:11">
      <c r="B440" s="11">
        <v>43190</v>
      </c>
      <c r="C440" s="49" t="s">
        <v>167</v>
      </c>
      <c r="D440" s="13" t="s">
        <v>168</v>
      </c>
      <c r="E440" s="19" t="s">
        <v>574</v>
      </c>
      <c r="F440" s="60">
        <v>2111</v>
      </c>
      <c r="G440" s="32">
        <v>876079.83</v>
      </c>
      <c r="H440" s="11">
        <v>43190</v>
      </c>
      <c r="I440" s="130">
        <f t="shared" si="31"/>
        <v>0</v>
      </c>
      <c r="J440" s="130">
        <f t="shared" si="32"/>
        <v>876079.83</v>
      </c>
      <c r="K440" s="186" t="str">
        <f t="shared" si="34"/>
        <v>ATRASADO</v>
      </c>
    </row>
    <row r="441" spans="2:11">
      <c r="B441" s="11">
        <v>43220</v>
      </c>
      <c r="C441" s="49" t="s">
        <v>167</v>
      </c>
      <c r="D441" s="13" t="s">
        <v>168</v>
      </c>
      <c r="E441" s="19" t="s">
        <v>579</v>
      </c>
      <c r="F441" s="60">
        <v>2111</v>
      </c>
      <c r="G441" s="32">
        <v>1676311.82</v>
      </c>
      <c r="H441" s="11" t="s">
        <v>580</v>
      </c>
      <c r="I441" s="130">
        <f t="shared" si="31"/>
        <v>0</v>
      </c>
      <c r="J441" s="130">
        <f t="shared" si="32"/>
        <v>1676311.82</v>
      </c>
      <c r="K441" s="186" t="str">
        <f t="shared" si="34"/>
        <v>ATRASADO</v>
      </c>
    </row>
    <row r="442" spans="2:11">
      <c r="B442" s="11">
        <v>43251</v>
      </c>
      <c r="C442" s="49" t="s">
        <v>167</v>
      </c>
      <c r="D442" s="13" t="s">
        <v>168</v>
      </c>
      <c r="E442" s="19" t="s">
        <v>585</v>
      </c>
      <c r="F442" s="60">
        <v>2111</v>
      </c>
      <c r="G442" s="32">
        <f>1910855.84+756290.86</f>
        <v>2667146.7000000002</v>
      </c>
      <c r="H442" s="11">
        <v>43251</v>
      </c>
      <c r="I442" s="130">
        <f t="shared" ref="I442:I476" si="35">IF(G442&gt;0,0,"")</f>
        <v>0</v>
      </c>
      <c r="J442" s="130">
        <f t="shared" ref="J442:J473" si="36">IF(I442=0,G442,"")</f>
        <v>2667146.7000000002</v>
      </c>
      <c r="K442" s="186" t="str">
        <f t="shared" si="34"/>
        <v>ATRASADO</v>
      </c>
    </row>
    <row r="443" spans="2:11">
      <c r="B443" s="11">
        <v>43281</v>
      </c>
      <c r="C443" s="49" t="s">
        <v>167</v>
      </c>
      <c r="D443" s="13" t="s">
        <v>168</v>
      </c>
      <c r="E443" s="19" t="s">
        <v>591</v>
      </c>
      <c r="F443" s="60">
        <v>2111</v>
      </c>
      <c r="G443" s="32">
        <v>1647905.42</v>
      </c>
      <c r="H443" s="11">
        <v>43281</v>
      </c>
      <c r="I443" s="130">
        <f t="shared" si="35"/>
        <v>0</v>
      </c>
      <c r="J443" s="130">
        <f t="shared" si="36"/>
        <v>1647905.42</v>
      </c>
      <c r="K443" s="186" t="str">
        <f t="shared" si="34"/>
        <v>ATRASADO</v>
      </c>
    </row>
    <row r="444" spans="2:11">
      <c r="B444" s="11">
        <v>43312</v>
      </c>
      <c r="C444" s="49" t="s">
        <v>167</v>
      </c>
      <c r="D444" s="13" t="s">
        <v>168</v>
      </c>
      <c r="E444" s="19" t="s">
        <v>599</v>
      </c>
      <c r="F444" s="60">
        <v>2111</v>
      </c>
      <c r="G444" s="32">
        <v>2001908.67</v>
      </c>
      <c r="H444" s="11">
        <v>43312</v>
      </c>
      <c r="I444" s="130">
        <f t="shared" si="35"/>
        <v>0</v>
      </c>
      <c r="J444" s="130">
        <f t="shared" si="36"/>
        <v>2001908.67</v>
      </c>
      <c r="K444" s="186" t="str">
        <f t="shared" si="34"/>
        <v>ATRASADO</v>
      </c>
    </row>
    <row r="445" spans="2:11">
      <c r="B445" s="11">
        <v>43343</v>
      </c>
      <c r="C445" s="49" t="s">
        <v>167</v>
      </c>
      <c r="D445" s="13" t="s">
        <v>168</v>
      </c>
      <c r="E445" s="19" t="s">
        <v>612</v>
      </c>
      <c r="F445" s="60">
        <v>2111</v>
      </c>
      <c r="G445" s="32">
        <v>1779408.53</v>
      </c>
      <c r="H445" s="11">
        <v>43343</v>
      </c>
      <c r="I445" s="130">
        <f t="shared" si="35"/>
        <v>0</v>
      </c>
      <c r="J445" s="130">
        <f t="shared" si="36"/>
        <v>1779408.53</v>
      </c>
      <c r="K445" s="186" t="str">
        <f t="shared" si="34"/>
        <v>ATRASADO</v>
      </c>
    </row>
    <row r="446" spans="2:11">
      <c r="B446" s="11">
        <v>43373</v>
      </c>
      <c r="C446" s="49" t="s">
        <v>167</v>
      </c>
      <c r="D446" s="13" t="s">
        <v>168</v>
      </c>
      <c r="E446" s="19" t="s">
        <v>621</v>
      </c>
      <c r="F446" s="60">
        <v>2111</v>
      </c>
      <c r="G446" s="32">
        <v>2137123.15</v>
      </c>
      <c r="H446" s="11">
        <v>43373</v>
      </c>
      <c r="I446" s="130">
        <f t="shared" si="35"/>
        <v>0</v>
      </c>
      <c r="J446" s="130">
        <f t="shared" si="36"/>
        <v>2137123.15</v>
      </c>
      <c r="K446" s="186" t="str">
        <f t="shared" si="34"/>
        <v>ATRASADO</v>
      </c>
    </row>
    <row r="447" spans="2:11">
      <c r="B447" s="11">
        <v>43404</v>
      </c>
      <c r="C447" s="49" t="s">
        <v>167</v>
      </c>
      <c r="D447" s="13" t="s">
        <v>168</v>
      </c>
      <c r="E447" s="19" t="s">
        <v>630</v>
      </c>
      <c r="F447" s="60">
        <v>2111</v>
      </c>
      <c r="G447" s="32">
        <v>1501029.52</v>
      </c>
      <c r="H447" s="11">
        <v>43404</v>
      </c>
      <c r="I447" s="130">
        <f t="shared" si="35"/>
        <v>0</v>
      </c>
      <c r="J447" s="130">
        <f t="shared" si="36"/>
        <v>1501029.52</v>
      </c>
      <c r="K447" s="186" t="str">
        <f t="shared" si="34"/>
        <v>ATRASADO</v>
      </c>
    </row>
    <row r="448" spans="2:11">
      <c r="B448" s="11" t="s">
        <v>632</v>
      </c>
      <c r="C448" s="49" t="s">
        <v>167</v>
      </c>
      <c r="D448" s="13" t="s">
        <v>168</v>
      </c>
      <c r="E448" s="19" t="s">
        <v>633</v>
      </c>
      <c r="F448" s="60">
        <v>2111</v>
      </c>
      <c r="G448" s="32">
        <v>1401290.8</v>
      </c>
      <c r="H448" s="11" t="s">
        <v>632</v>
      </c>
      <c r="I448" s="130">
        <f t="shared" si="35"/>
        <v>0</v>
      </c>
      <c r="J448" s="130">
        <f t="shared" si="36"/>
        <v>1401290.8</v>
      </c>
      <c r="K448" s="186" t="str">
        <f t="shared" si="34"/>
        <v>ATRASADO</v>
      </c>
    </row>
    <row r="449" spans="2:11">
      <c r="B449" s="11">
        <v>43465</v>
      </c>
      <c r="C449" s="49" t="s">
        <v>167</v>
      </c>
      <c r="D449" s="13" t="s">
        <v>168</v>
      </c>
      <c r="E449" s="19" t="s">
        <v>643</v>
      </c>
      <c r="F449" s="60">
        <v>2111</v>
      </c>
      <c r="G449" s="32">
        <f>2645215.75+244934.76</f>
        <v>2890150.51</v>
      </c>
      <c r="H449" s="11">
        <v>43465</v>
      </c>
      <c r="I449" s="130">
        <f t="shared" si="35"/>
        <v>0</v>
      </c>
      <c r="J449" s="130">
        <f t="shared" si="36"/>
        <v>2890150.51</v>
      </c>
      <c r="K449" s="186" t="str">
        <f t="shared" si="34"/>
        <v>ATRASADO</v>
      </c>
    </row>
    <row r="450" spans="2:11">
      <c r="B450" s="11">
        <v>43496</v>
      </c>
      <c r="C450" s="49" t="s">
        <v>167</v>
      </c>
      <c r="D450" s="13" t="s">
        <v>168</v>
      </c>
      <c r="E450" s="19" t="s">
        <v>648</v>
      </c>
      <c r="F450" s="60">
        <v>2111</v>
      </c>
      <c r="G450" s="32">
        <v>2747051.23</v>
      </c>
      <c r="H450" s="11">
        <v>43496</v>
      </c>
      <c r="I450" s="130">
        <f t="shared" si="35"/>
        <v>0</v>
      </c>
      <c r="J450" s="130">
        <f t="shared" si="36"/>
        <v>2747051.23</v>
      </c>
      <c r="K450" s="186" t="str">
        <f t="shared" si="34"/>
        <v>ATRASADO</v>
      </c>
    </row>
    <row r="451" spans="2:11">
      <c r="B451" s="11">
        <v>43524</v>
      </c>
      <c r="C451" s="49" t="s">
        <v>167</v>
      </c>
      <c r="D451" s="13" t="s">
        <v>168</v>
      </c>
      <c r="E451" s="19" t="s">
        <v>656</v>
      </c>
      <c r="F451" s="60">
        <v>2111</v>
      </c>
      <c r="G451" s="32">
        <v>2993633.54</v>
      </c>
      <c r="H451" s="11">
        <v>43524</v>
      </c>
      <c r="I451" s="130">
        <f t="shared" si="35"/>
        <v>0</v>
      </c>
      <c r="J451" s="130">
        <f t="shared" si="36"/>
        <v>2993633.54</v>
      </c>
      <c r="K451" s="186" t="str">
        <f t="shared" si="34"/>
        <v>ATRASADO</v>
      </c>
    </row>
    <row r="452" spans="2:11">
      <c r="B452" s="11">
        <v>43555</v>
      </c>
      <c r="C452" s="49" t="s">
        <v>167</v>
      </c>
      <c r="D452" s="13" t="s">
        <v>168</v>
      </c>
      <c r="E452" s="19" t="s">
        <v>662</v>
      </c>
      <c r="F452" s="60">
        <v>2111</v>
      </c>
      <c r="G452" s="32">
        <v>2122219.84</v>
      </c>
      <c r="H452" s="11">
        <v>43555</v>
      </c>
      <c r="I452" s="130">
        <f t="shared" si="35"/>
        <v>0</v>
      </c>
      <c r="J452" s="130">
        <f t="shared" si="36"/>
        <v>2122219.84</v>
      </c>
      <c r="K452" s="186" t="str">
        <f t="shared" si="34"/>
        <v>ATRASADO</v>
      </c>
    </row>
    <row r="453" spans="2:11">
      <c r="B453" s="11">
        <v>43585</v>
      </c>
      <c r="C453" s="49" t="s">
        <v>167</v>
      </c>
      <c r="D453" s="13" t="s">
        <v>168</v>
      </c>
      <c r="E453" s="19" t="s">
        <v>670</v>
      </c>
      <c r="F453" s="60">
        <v>2111</v>
      </c>
      <c r="G453" s="32">
        <v>1555561.97</v>
      </c>
      <c r="H453" s="11">
        <v>43585</v>
      </c>
      <c r="I453" s="130">
        <f t="shared" si="35"/>
        <v>0</v>
      </c>
      <c r="J453" s="130">
        <f t="shared" si="36"/>
        <v>1555561.97</v>
      </c>
      <c r="K453" s="186" t="str">
        <f t="shared" si="34"/>
        <v>ATRASADO</v>
      </c>
    </row>
    <row r="454" spans="2:11" s="92" customFormat="1">
      <c r="B454" s="11">
        <v>43616</v>
      </c>
      <c r="C454" s="49" t="s">
        <v>167</v>
      </c>
      <c r="D454" s="13" t="s">
        <v>168</v>
      </c>
      <c r="E454" s="19" t="s">
        <v>681</v>
      </c>
      <c r="F454" s="60">
        <v>2111</v>
      </c>
      <c r="G454" s="32">
        <v>1973081.95</v>
      </c>
      <c r="H454" s="11">
        <v>43616</v>
      </c>
      <c r="I454" s="130">
        <f t="shared" si="35"/>
        <v>0</v>
      </c>
      <c r="J454" s="130">
        <f t="shared" si="36"/>
        <v>1973081.95</v>
      </c>
      <c r="K454" s="186" t="str">
        <f t="shared" si="34"/>
        <v>ATRASADO</v>
      </c>
    </row>
    <row r="455" spans="2:11" s="92" customFormat="1">
      <c r="B455" s="11">
        <v>43646</v>
      </c>
      <c r="C455" s="49" t="s">
        <v>167</v>
      </c>
      <c r="D455" s="13" t="s">
        <v>168</v>
      </c>
      <c r="E455" s="19" t="s">
        <v>692</v>
      </c>
      <c r="F455" s="60">
        <v>2111</v>
      </c>
      <c r="G455" s="32">
        <v>2245627.08</v>
      </c>
      <c r="H455" s="11">
        <v>43646</v>
      </c>
      <c r="I455" s="130">
        <f t="shared" si="35"/>
        <v>0</v>
      </c>
      <c r="J455" s="130">
        <f t="shared" si="36"/>
        <v>2245627.08</v>
      </c>
      <c r="K455" s="186" t="str">
        <f t="shared" ref="K455:K479" si="37">IF(J455&gt;0,"ATRASADO","")</f>
        <v>ATRASADO</v>
      </c>
    </row>
    <row r="456" spans="2:11" s="93" customFormat="1">
      <c r="B456" s="11">
        <v>43677</v>
      </c>
      <c r="C456" s="49" t="s">
        <v>167</v>
      </c>
      <c r="D456" s="13" t="s">
        <v>168</v>
      </c>
      <c r="E456" s="19" t="s">
        <v>700</v>
      </c>
      <c r="F456" s="60">
        <v>2111</v>
      </c>
      <c r="G456" s="32">
        <v>1857362.11</v>
      </c>
      <c r="H456" s="11">
        <v>43677</v>
      </c>
      <c r="I456" s="130">
        <f t="shared" si="35"/>
        <v>0</v>
      </c>
      <c r="J456" s="130">
        <f t="shared" si="36"/>
        <v>1857362.11</v>
      </c>
      <c r="K456" s="186" t="str">
        <f t="shared" si="37"/>
        <v>ATRASADO</v>
      </c>
    </row>
    <row r="457" spans="2:11" s="94" customFormat="1">
      <c r="B457" s="11">
        <v>43708</v>
      </c>
      <c r="C457" s="49" t="s">
        <v>167</v>
      </c>
      <c r="D457" s="13" t="s">
        <v>168</v>
      </c>
      <c r="E457" s="19" t="s">
        <v>707</v>
      </c>
      <c r="F457" s="60">
        <v>2111</v>
      </c>
      <c r="G457" s="32">
        <v>1920933.16</v>
      </c>
      <c r="H457" s="11">
        <v>43708</v>
      </c>
      <c r="I457" s="130">
        <f t="shared" si="35"/>
        <v>0</v>
      </c>
      <c r="J457" s="130">
        <f t="shared" si="36"/>
        <v>1920933.16</v>
      </c>
      <c r="K457" s="186" t="str">
        <f t="shared" si="37"/>
        <v>ATRASADO</v>
      </c>
    </row>
    <row r="458" spans="2:11" s="95" customFormat="1">
      <c r="B458" s="11">
        <v>43738</v>
      </c>
      <c r="C458" s="49" t="s">
        <v>167</v>
      </c>
      <c r="D458" s="13" t="s">
        <v>168</v>
      </c>
      <c r="E458" s="19" t="s">
        <v>716</v>
      </c>
      <c r="F458" s="60">
        <v>2111</v>
      </c>
      <c r="G458" s="32">
        <v>1975993.12</v>
      </c>
      <c r="H458" s="11">
        <v>43738</v>
      </c>
      <c r="I458" s="130">
        <f t="shared" si="35"/>
        <v>0</v>
      </c>
      <c r="J458" s="130">
        <f t="shared" si="36"/>
        <v>1975993.12</v>
      </c>
      <c r="K458" s="186" t="str">
        <f t="shared" si="37"/>
        <v>ATRASADO</v>
      </c>
    </row>
    <row r="459" spans="2:11" s="95" customFormat="1">
      <c r="B459" s="11">
        <v>43769</v>
      </c>
      <c r="C459" s="49" t="s">
        <v>167</v>
      </c>
      <c r="D459" s="13" t="s">
        <v>168</v>
      </c>
      <c r="E459" s="19" t="s">
        <v>717</v>
      </c>
      <c r="F459" s="60">
        <v>2111</v>
      </c>
      <c r="G459" s="32">
        <v>2503172.21</v>
      </c>
      <c r="H459" s="11">
        <v>43769</v>
      </c>
      <c r="I459" s="130">
        <f t="shared" si="35"/>
        <v>0</v>
      </c>
      <c r="J459" s="130">
        <f t="shared" si="36"/>
        <v>2503172.21</v>
      </c>
      <c r="K459" s="186" t="str">
        <f t="shared" si="37"/>
        <v>ATRASADO</v>
      </c>
    </row>
    <row r="460" spans="2:11" s="95" customFormat="1">
      <c r="B460" s="11">
        <v>43799</v>
      </c>
      <c r="C460" s="49" t="s">
        <v>167</v>
      </c>
      <c r="D460" s="13" t="s">
        <v>168</v>
      </c>
      <c r="E460" s="19" t="s">
        <v>725</v>
      </c>
      <c r="F460" s="60">
        <v>2111</v>
      </c>
      <c r="G460" s="32">
        <v>2164909.46</v>
      </c>
      <c r="H460" s="11">
        <v>43799</v>
      </c>
      <c r="I460" s="130">
        <f t="shared" si="35"/>
        <v>0</v>
      </c>
      <c r="J460" s="130">
        <f t="shared" si="36"/>
        <v>2164909.46</v>
      </c>
      <c r="K460" s="186" t="str">
        <f t="shared" si="37"/>
        <v>ATRASADO</v>
      </c>
    </row>
    <row r="461" spans="2:11" s="95" customFormat="1">
      <c r="B461" s="11">
        <v>43830</v>
      </c>
      <c r="C461" s="49" t="s">
        <v>167</v>
      </c>
      <c r="D461" s="13" t="s">
        <v>168</v>
      </c>
      <c r="E461" s="19" t="s">
        <v>729</v>
      </c>
      <c r="F461" s="60">
        <v>2111</v>
      </c>
      <c r="G461" s="32">
        <v>2298628.69</v>
      </c>
      <c r="H461" s="11">
        <v>43830</v>
      </c>
      <c r="I461" s="130">
        <f t="shared" si="35"/>
        <v>0</v>
      </c>
      <c r="J461" s="130">
        <f t="shared" si="36"/>
        <v>2298628.69</v>
      </c>
      <c r="K461" s="186" t="str">
        <f t="shared" si="37"/>
        <v>ATRASADO</v>
      </c>
    </row>
    <row r="462" spans="2:11" s="97" customFormat="1">
      <c r="B462" s="11">
        <v>43861</v>
      </c>
      <c r="C462" s="49" t="s">
        <v>167</v>
      </c>
      <c r="D462" s="13" t="s">
        <v>168</v>
      </c>
      <c r="E462" s="19" t="s">
        <v>741</v>
      </c>
      <c r="F462" s="60">
        <v>2111</v>
      </c>
      <c r="G462" s="32">
        <v>2513043.1800000002</v>
      </c>
      <c r="H462" s="11">
        <v>43861</v>
      </c>
      <c r="I462" s="130">
        <f t="shared" si="35"/>
        <v>0</v>
      </c>
      <c r="J462" s="130">
        <f t="shared" si="36"/>
        <v>2513043.1800000002</v>
      </c>
      <c r="K462" s="186" t="str">
        <f t="shared" si="37"/>
        <v>ATRASADO</v>
      </c>
    </row>
    <row r="463" spans="2:11" s="97" customFormat="1">
      <c r="B463" s="11">
        <v>43890</v>
      </c>
      <c r="C463" s="49" t="s">
        <v>167</v>
      </c>
      <c r="D463" s="13" t="s">
        <v>168</v>
      </c>
      <c r="E463" s="19" t="s">
        <v>747</v>
      </c>
      <c r="F463" s="60">
        <v>2111</v>
      </c>
      <c r="G463" s="32">
        <v>2910724.1</v>
      </c>
      <c r="H463" s="11">
        <v>43890</v>
      </c>
      <c r="I463" s="130">
        <f t="shared" si="35"/>
        <v>0</v>
      </c>
      <c r="J463" s="130">
        <f t="shared" si="36"/>
        <v>2910724.1</v>
      </c>
      <c r="K463" s="186" t="str">
        <f t="shared" si="37"/>
        <v>ATRASADO</v>
      </c>
    </row>
    <row r="464" spans="2:11" s="97" customFormat="1">
      <c r="B464" s="11" t="s">
        <v>924</v>
      </c>
      <c r="C464" s="49" t="s">
        <v>167</v>
      </c>
      <c r="D464" s="13" t="s">
        <v>168</v>
      </c>
      <c r="E464" s="19" t="s">
        <v>926</v>
      </c>
      <c r="F464" s="60">
        <v>2111</v>
      </c>
      <c r="G464" s="32">
        <f>2264262.45</f>
        <v>2264262.4500000002</v>
      </c>
      <c r="H464" s="11" t="s">
        <v>924</v>
      </c>
      <c r="I464" s="130">
        <f t="shared" si="35"/>
        <v>0</v>
      </c>
      <c r="J464" s="130">
        <f t="shared" si="36"/>
        <v>2264262.4500000002</v>
      </c>
      <c r="K464" s="186" t="str">
        <f t="shared" si="37"/>
        <v>ATRASADO</v>
      </c>
    </row>
    <row r="465" spans="2:11" s="97" customFormat="1">
      <c r="B465" s="11" t="s">
        <v>932</v>
      </c>
      <c r="C465" s="49" t="s">
        <v>167</v>
      </c>
      <c r="D465" s="13" t="s">
        <v>168</v>
      </c>
      <c r="E465" s="19" t="s">
        <v>933</v>
      </c>
      <c r="F465" s="60">
        <v>2111</v>
      </c>
      <c r="G465" s="32">
        <v>3489504.48</v>
      </c>
      <c r="H465" s="11" t="s">
        <v>932</v>
      </c>
      <c r="I465" s="130">
        <f t="shared" si="35"/>
        <v>0</v>
      </c>
      <c r="J465" s="130">
        <f t="shared" si="36"/>
        <v>3489504.48</v>
      </c>
      <c r="K465" s="186" t="str">
        <f t="shared" si="37"/>
        <v>ATRASADO</v>
      </c>
    </row>
    <row r="466" spans="2:11" s="97" customFormat="1">
      <c r="B466" s="11">
        <v>43982</v>
      </c>
      <c r="C466" s="49" t="s">
        <v>167</v>
      </c>
      <c r="D466" s="13" t="s">
        <v>168</v>
      </c>
      <c r="E466" s="19" t="s">
        <v>938</v>
      </c>
      <c r="F466" s="60">
        <v>2111</v>
      </c>
      <c r="G466" s="32">
        <v>2650604.2000000002</v>
      </c>
      <c r="H466" s="11">
        <v>43982</v>
      </c>
      <c r="I466" s="130">
        <f t="shared" si="35"/>
        <v>0</v>
      </c>
      <c r="J466" s="130">
        <f t="shared" si="36"/>
        <v>2650604.2000000002</v>
      </c>
      <c r="K466" s="186" t="str">
        <f t="shared" si="37"/>
        <v>ATRASADO</v>
      </c>
    </row>
    <row r="467" spans="2:11" s="97" customFormat="1">
      <c r="B467" s="11">
        <v>44012</v>
      </c>
      <c r="C467" s="49" t="s">
        <v>167</v>
      </c>
      <c r="D467" s="13" t="s">
        <v>168</v>
      </c>
      <c r="E467" s="19" t="s">
        <v>942</v>
      </c>
      <c r="F467" s="60">
        <v>2111</v>
      </c>
      <c r="G467" s="32">
        <f>3148070.43+0.49+0.09</f>
        <v>3148071.0100000002</v>
      </c>
      <c r="H467" s="11">
        <v>44012</v>
      </c>
      <c r="I467" s="130">
        <f t="shared" si="35"/>
        <v>0</v>
      </c>
      <c r="J467" s="130">
        <f t="shared" si="36"/>
        <v>3148071.0100000002</v>
      </c>
      <c r="K467" s="186" t="str">
        <f t="shared" si="37"/>
        <v>ATRASADO</v>
      </c>
    </row>
    <row r="468" spans="2:11" s="120" customFormat="1">
      <c r="B468" s="11">
        <v>44043</v>
      </c>
      <c r="C468" s="49" t="s">
        <v>167</v>
      </c>
      <c r="D468" s="13" t="s">
        <v>168</v>
      </c>
      <c r="E468" s="19" t="s">
        <v>947</v>
      </c>
      <c r="F468" s="60">
        <v>2111</v>
      </c>
      <c r="G468" s="32">
        <f>5123493.62-138796.68-4949.02-44460</f>
        <v>4935287.9200000009</v>
      </c>
      <c r="H468" s="11">
        <v>44043</v>
      </c>
      <c r="I468" s="130">
        <f t="shared" si="35"/>
        <v>0</v>
      </c>
      <c r="J468" s="130">
        <f t="shared" si="36"/>
        <v>4935287.9200000009</v>
      </c>
      <c r="K468" s="186" t="str">
        <f t="shared" si="37"/>
        <v>ATRASADO</v>
      </c>
    </row>
    <row r="469" spans="2:11" s="14" customFormat="1">
      <c r="B469" s="11" t="s">
        <v>1284</v>
      </c>
      <c r="C469" s="49" t="s">
        <v>167</v>
      </c>
      <c r="D469" s="13" t="s">
        <v>168</v>
      </c>
      <c r="E469" s="19" t="s">
        <v>1297</v>
      </c>
      <c r="F469" s="60">
        <v>2111</v>
      </c>
      <c r="G469" s="32">
        <f>4131568.31-3250412.63-749948.6</f>
        <v>131207.08000000019</v>
      </c>
      <c r="H469" s="11" t="s">
        <v>1269</v>
      </c>
      <c r="I469" s="130">
        <f t="shared" si="35"/>
        <v>0</v>
      </c>
      <c r="J469" s="130">
        <f t="shared" si="36"/>
        <v>131207.08000000019</v>
      </c>
      <c r="K469" s="186" t="str">
        <f t="shared" si="37"/>
        <v>ATRASADO</v>
      </c>
    </row>
    <row r="470" spans="2:11" s="14" customFormat="1">
      <c r="B470" s="11" t="s">
        <v>1302</v>
      </c>
      <c r="C470" s="49" t="s">
        <v>167</v>
      </c>
      <c r="D470" s="13" t="s">
        <v>168</v>
      </c>
      <c r="E470" s="19" t="s">
        <v>1303</v>
      </c>
      <c r="F470" s="60">
        <v>2111</v>
      </c>
      <c r="G470" s="32">
        <f>3912704.16-3463844.09-124899.76</f>
        <v>323960.31000000029</v>
      </c>
      <c r="H470" s="11" t="s">
        <v>1302</v>
      </c>
      <c r="I470" s="130">
        <f t="shared" si="35"/>
        <v>0</v>
      </c>
      <c r="J470" s="130">
        <f t="shared" si="36"/>
        <v>323960.31000000029</v>
      </c>
      <c r="K470" s="186" t="str">
        <f t="shared" si="37"/>
        <v>ATRASADO</v>
      </c>
    </row>
    <row r="471" spans="2:11" s="14" customFormat="1">
      <c r="B471" s="11" t="s">
        <v>1309</v>
      </c>
      <c r="C471" s="49" t="s">
        <v>167</v>
      </c>
      <c r="D471" s="13" t="s">
        <v>168</v>
      </c>
      <c r="E471" s="19" t="s">
        <v>1310</v>
      </c>
      <c r="F471" s="60">
        <v>2111</v>
      </c>
      <c r="G471" s="32">
        <f>5674823.24-5543047.45-42210.28</f>
        <v>89565.510000000038</v>
      </c>
      <c r="H471" s="11" t="s">
        <v>1309</v>
      </c>
      <c r="I471" s="130">
        <f t="shared" si="35"/>
        <v>0</v>
      </c>
      <c r="J471" s="130">
        <f t="shared" si="36"/>
        <v>89565.510000000038</v>
      </c>
      <c r="K471" s="186" t="str">
        <f t="shared" si="37"/>
        <v>ATRASADO</v>
      </c>
    </row>
    <row r="472" spans="2:11" s="14" customFormat="1">
      <c r="B472" s="11" t="s">
        <v>1354</v>
      </c>
      <c r="C472" s="49" t="s">
        <v>167</v>
      </c>
      <c r="D472" s="13" t="s">
        <v>168</v>
      </c>
      <c r="E472" s="19" t="s">
        <v>1355</v>
      </c>
      <c r="F472" s="60">
        <v>2111</v>
      </c>
      <c r="G472" s="32">
        <f>4978034.16-4471960.23</f>
        <v>506073.9299999997</v>
      </c>
      <c r="H472" s="11">
        <v>44479</v>
      </c>
      <c r="I472" s="130">
        <f t="shared" si="35"/>
        <v>0</v>
      </c>
      <c r="J472" s="130">
        <f t="shared" si="36"/>
        <v>506073.9299999997</v>
      </c>
      <c r="K472" s="186" t="str">
        <f t="shared" si="37"/>
        <v>ATRASADO</v>
      </c>
    </row>
    <row r="473" spans="2:11" s="14" customFormat="1">
      <c r="B473" s="11" t="s">
        <v>1364</v>
      </c>
      <c r="C473" s="49" t="s">
        <v>167</v>
      </c>
      <c r="D473" s="13" t="s">
        <v>168</v>
      </c>
      <c r="E473" s="19" t="s">
        <v>1365</v>
      </c>
      <c r="F473" s="60">
        <v>2111</v>
      </c>
      <c r="G473" s="32">
        <f>5564993.35-5211544.9</f>
        <v>353448.44999999925</v>
      </c>
      <c r="H473" s="11">
        <v>44480</v>
      </c>
      <c r="I473" s="130">
        <f t="shared" si="35"/>
        <v>0</v>
      </c>
      <c r="J473" s="130">
        <f t="shared" si="36"/>
        <v>353448.44999999925</v>
      </c>
      <c r="K473" s="186" t="str">
        <f t="shared" si="37"/>
        <v>ATRASADO</v>
      </c>
    </row>
    <row r="474" spans="2:11" s="14" customFormat="1">
      <c r="B474" s="11" t="s">
        <v>1378</v>
      </c>
      <c r="C474" s="49" t="s">
        <v>167</v>
      </c>
      <c r="D474" s="13" t="s">
        <v>168</v>
      </c>
      <c r="E474" s="19" t="s">
        <v>1383</v>
      </c>
      <c r="F474" s="60">
        <v>2111</v>
      </c>
      <c r="G474" s="32">
        <f>4872575.29-4799144.18</f>
        <v>73431.110000000335</v>
      </c>
      <c r="H474" s="11">
        <v>44481</v>
      </c>
      <c r="I474" s="130">
        <f t="shared" si="35"/>
        <v>0</v>
      </c>
      <c r="J474" s="130">
        <f t="shared" ref="J474:J500" si="38">IF(I474=0,G474,"")</f>
        <v>73431.110000000335</v>
      </c>
      <c r="K474" s="186" t="str">
        <f t="shared" si="37"/>
        <v>ATRASADO</v>
      </c>
    </row>
    <row r="475" spans="2:11" s="14" customFormat="1">
      <c r="B475" s="11" t="s">
        <v>1387</v>
      </c>
      <c r="C475" s="49" t="s">
        <v>167</v>
      </c>
      <c r="D475" s="13" t="s">
        <v>168</v>
      </c>
      <c r="E475" s="19" t="s">
        <v>1396</v>
      </c>
      <c r="F475" s="60">
        <v>2111</v>
      </c>
      <c r="G475" s="32">
        <f>5009490.81-2684267.87</f>
        <v>2325222.9399999995</v>
      </c>
      <c r="H475" s="11">
        <v>44835</v>
      </c>
      <c r="I475" s="130">
        <f t="shared" si="35"/>
        <v>0</v>
      </c>
      <c r="J475" s="130">
        <f t="shared" si="38"/>
        <v>2325222.9399999995</v>
      </c>
      <c r="K475" s="186" t="str">
        <f t="shared" si="37"/>
        <v>ATRASADO</v>
      </c>
    </row>
    <row r="476" spans="2:11" s="14" customFormat="1">
      <c r="B476" s="11" t="s">
        <v>1401</v>
      </c>
      <c r="C476" s="49" t="s">
        <v>167</v>
      </c>
      <c r="D476" s="13" t="s">
        <v>168</v>
      </c>
      <c r="E476" s="19" t="s">
        <v>1702</v>
      </c>
      <c r="F476" s="60">
        <v>2111</v>
      </c>
      <c r="G476" s="32">
        <f>3094950.44-2649438.73-176967.1-49572-45900-57500</f>
        <v>115572.60999999999</v>
      </c>
      <c r="H476" s="11" t="s">
        <v>1703</v>
      </c>
      <c r="I476" s="130">
        <f t="shared" si="35"/>
        <v>0</v>
      </c>
      <c r="J476" s="130">
        <f t="shared" si="38"/>
        <v>115572.60999999999</v>
      </c>
      <c r="K476" s="186" t="str">
        <f t="shared" si="37"/>
        <v>ATRASADO</v>
      </c>
    </row>
    <row r="477" spans="2:11" s="14" customFormat="1">
      <c r="B477" s="11">
        <v>44620</v>
      </c>
      <c r="C477" s="49" t="s">
        <v>167</v>
      </c>
      <c r="D477" s="13" t="s">
        <v>168</v>
      </c>
      <c r="E477" s="19" t="s">
        <v>1717</v>
      </c>
      <c r="F477" s="60">
        <v>2111</v>
      </c>
      <c r="G477" s="32">
        <f>4306599.31-1752558.01-1211784.02-17759.36-256680-3100-37000-124000-883357.28</f>
        <v>20360.639999999665</v>
      </c>
      <c r="H477" s="11">
        <v>44630</v>
      </c>
      <c r="I477" s="130">
        <v>0</v>
      </c>
      <c r="J477" s="130">
        <f t="shared" si="38"/>
        <v>20360.639999999665</v>
      </c>
      <c r="K477" s="186" t="str">
        <f t="shared" si="37"/>
        <v>ATRASADO</v>
      </c>
    </row>
    <row r="478" spans="2:11" s="14" customFormat="1">
      <c r="B478" s="11">
        <v>44651</v>
      </c>
      <c r="C478" s="49" t="s">
        <v>167</v>
      </c>
      <c r="D478" s="13" t="s">
        <v>168</v>
      </c>
      <c r="E478" s="19" t="s">
        <v>1752</v>
      </c>
      <c r="F478" s="60">
        <v>2111</v>
      </c>
      <c r="G478" s="32">
        <f>7472358.63+5580+197803.59+143100-2697575.28-1578205.32-222632.99-248760-6200-197803.59-144500</f>
        <v>2723165.0399999991</v>
      </c>
      <c r="H478" s="11">
        <v>44661</v>
      </c>
      <c r="I478" s="130">
        <v>0</v>
      </c>
      <c r="J478" s="130">
        <f t="shared" si="38"/>
        <v>2723165.0399999991</v>
      </c>
      <c r="K478" s="186" t="str">
        <f t="shared" si="37"/>
        <v>ATRASADO</v>
      </c>
    </row>
    <row r="479" spans="2:11" s="14" customFormat="1">
      <c r="B479" s="11">
        <v>44681</v>
      </c>
      <c r="C479" s="49" t="s">
        <v>167</v>
      </c>
      <c r="D479" s="13" t="s">
        <v>168</v>
      </c>
      <c r="E479" s="19" t="s">
        <v>1848</v>
      </c>
      <c r="F479" s="60">
        <v>2111</v>
      </c>
      <c r="G479" s="32">
        <v>5006740.21</v>
      </c>
      <c r="H479" s="11">
        <v>44691</v>
      </c>
      <c r="I479" s="130">
        <v>0</v>
      </c>
      <c r="J479" s="130">
        <f t="shared" si="38"/>
        <v>5006740.21</v>
      </c>
      <c r="K479" s="186" t="str">
        <f t="shared" si="37"/>
        <v>ATRASADO</v>
      </c>
    </row>
    <row r="480" spans="2:11" s="14" customFormat="1">
      <c r="B480" s="11">
        <v>44712</v>
      </c>
      <c r="C480" s="49" t="s">
        <v>167</v>
      </c>
      <c r="D480" s="13" t="s">
        <v>168</v>
      </c>
      <c r="E480" s="19" t="s">
        <v>2267</v>
      </c>
      <c r="F480" s="60">
        <v>2111</v>
      </c>
      <c r="G480" s="32">
        <v>5078232.57</v>
      </c>
      <c r="H480" s="11">
        <v>44722</v>
      </c>
      <c r="I480" s="130">
        <v>0</v>
      </c>
      <c r="J480" s="130">
        <f t="shared" si="38"/>
        <v>5078232.57</v>
      </c>
      <c r="K480" s="186" t="s">
        <v>1362</v>
      </c>
    </row>
    <row r="481" spans="2:11">
      <c r="B481" s="11">
        <v>41137</v>
      </c>
      <c r="C481" s="49" t="s">
        <v>167</v>
      </c>
      <c r="D481" s="13" t="s">
        <v>168</v>
      </c>
      <c r="E481" s="19" t="s">
        <v>434</v>
      </c>
      <c r="F481" s="60">
        <v>2111</v>
      </c>
      <c r="G481" s="32">
        <f>93977629.32-32824180.22</f>
        <v>61153449.099999994</v>
      </c>
      <c r="H481" s="11">
        <v>41137</v>
      </c>
      <c r="I481" s="130">
        <f t="shared" ref="I481:I500" si="39">IF(G481&gt;0,0,"")</f>
        <v>0</v>
      </c>
      <c r="J481" s="130">
        <f t="shared" si="38"/>
        <v>61153449.099999994</v>
      </c>
      <c r="K481" s="186" t="str">
        <f>IF(J481&gt;0,"ATRASADO","")</f>
        <v>ATRASADO</v>
      </c>
    </row>
    <row r="482" spans="2:11">
      <c r="B482" s="11">
        <v>39691</v>
      </c>
      <c r="C482" s="49" t="s">
        <v>167</v>
      </c>
      <c r="D482" s="13" t="s">
        <v>168</v>
      </c>
      <c r="E482" s="19" t="s">
        <v>434</v>
      </c>
      <c r="F482" s="60">
        <v>2111</v>
      </c>
      <c r="G482" s="32">
        <v>16850933</v>
      </c>
      <c r="H482" s="11">
        <v>39691</v>
      </c>
      <c r="I482" s="130">
        <f t="shared" si="39"/>
        <v>0</v>
      </c>
      <c r="J482" s="130">
        <f t="shared" si="38"/>
        <v>16850933</v>
      </c>
      <c r="K482" s="186" t="str">
        <f>IF(J482&gt;0,"ATRASADO","")</f>
        <v>ATRASADO</v>
      </c>
    </row>
    <row r="483" spans="2:11" s="97" customFormat="1">
      <c r="B483" s="11"/>
      <c r="C483" s="49"/>
      <c r="D483" s="13"/>
      <c r="E483" s="19"/>
      <c r="F483" s="60"/>
      <c r="G483" s="32"/>
      <c r="H483" s="11"/>
      <c r="I483" s="130" t="str">
        <f t="shared" si="39"/>
        <v/>
      </c>
      <c r="J483" s="130" t="str">
        <f t="shared" si="38"/>
        <v/>
      </c>
      <c r="K483" s="186"/>
    </row>
    <row r="484" spans="2:11" ht="24.75">
      <c r="B484" s="29">
        <v>43489</v>
      </c>
      <c r="C484" s="28" t="s">
        <v>654</v>
      </c>
      <c r="D484" s="13" t="s">
        <v>646</v>
      </c>
      <c r="E484" s="19" t="s">
        <v>162</v>
      </c>
      <c r="F484" s="60">
        <v>2371</v>
      </c>
      <c r="G484" s="32">
        <v>300000</v>
      </c>
      <c r="H484" s="29">
        <v>43489</v>
      </c>
      <c r="I484" s="130">
        <f t="shared" si="39"/>
        <v>0</v>
      </c>
      <c r="J484" s="130">
        <f t="shared" si="38"/>
        <v>300000</v>
      </c>
      <c r="K484" s="186" t="str">
        <f>IF(J484&gt;0,"ATRASADO","")</f>
        <v>ATRASADO</v>
      </c>
    </row>
    <row r="485" spans="2:11" ht="24.75">
      <c r="B485" s="29">
        <v>43489</v>
      </c>
      <c r="C485" s="28" t="s">
        <v>669</v>
      </c>
      <c r="D485" s="13" t="s">
        <v>646</v>
      </c>
      <c r="E485" s="19" t="s">
        <v>162</v>
      </c>
      <c r="F485" s="60">
        <v>2371</v>
      </c>
      <c r="G485" s="32">
        <v>103440</v>
      </c>
      <c r="H485" s="29">
        <v>43489</v>
      </c>
      <c r="I485" s="130">
        <f t="shared" si="39"/>
        <v>0</v>
      </c>
      <c r="J485" s="130">
        <f t="shared" si="38"/>
        <v>103440</v>
      </c>
      <c r="K485" s="186" t="str">
        <f>IF(J485&gt;0,"ATRASADO","")</f>
        <v>ATRASADO</v>
      </c>
    </row>
    <row r="486" spans="2:11" s="165" customFormat="1">
      <c r="B486" s="29"/>
      <c r="C486" s="76"/>
      <c r="D486" s="13"/>
      <c r="E486" s="19"/>
      <c r="F486" s="60"/>
      <c r="G486" s="32"/>
      <c r="H486" s="29"/>
      <c r="I486" s="130" t="str">
        <f t="shared" si="39"/>
        <v/>
      </c>
      <c r="J486" s="130" t="str">
        <f t="shared" si="38"/>
        <v/>
      </c>
      <c r="K486" s="186"/>
    </row>
    <row r="487" spans="2:11">
      <c r="B487" s="10">
        <v>41212</v>
      </c>
      <c r="C487" s="16" t="s">
        <v>47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41212</v>
      </c>
      <c r="I487" s="130">
        <f t="shared" si="39"/>
        <v>0</v>
      </c>
      <c r="J487" s="130">
        <f t="shared" si="38"/>
        <v>12888.88</v>
      </c>
      <c r="K487" s="186" t="str">
        <f t="shared" ref="K487:K500" si="40">IF(J487&gt;0,"ATRASADO","")</f>
        <v>ATRASADO</v>
      </c>
    </row>
    <row r="488" spans="2:11">
      <c r="B488" s="10">
        <v>41242</v>
      </c>
      <c r="C488" s="16" t="s">
        <v>37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41242</v>
      </c>
      <c r="I488" s="130">
        <f t="shared" si="39"/>
        <v>0</v>
      </c>
      <c r="J488" s="130">
        <f t="shared" si="38"/>
        <v>12888.88</v>
      </c>
      <c r="K488" s="186" t="str">
        <f t="shared" si="40"/>
        <v>ATRASADO</v>
      </c>
    </row>
    <row r="489" spans="2:11">
      <c r="B489" s="10">
        <v>41272</v>
      </c>
      <c r="C489" s="16" t="s">
        <v>39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41272</v>
      </c>
      <c r="I489" s="130">
        <f t="shared" si="39"/>
        <v>0</v>
      </c>
      <c r="J489" s="130">
        <f t="shared" si="38"/>
        <v>12888.88</v>
      </c>
      <c r="K489" s="186" t="str">
        <f t="shared" si="40"/>
        <v>ATRASADO</v>
      </c>
    </row>
    <row r="490" spans="2:11">
      <c r="B490" s="10">
        <v>41305</v>
      </c>
      <c r="C490" s="16" t="s">
        <v>40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41305</v>
      </c>
      <c r="I490" s="130">
        <f t="shared" si="39"/>
        <v>0</v>
      </c>
      <c r="J490" s="130">
        <f t="shared" si="38"/>
        <v>12888.88</v>
      </c>
      <c r="K490" s="186" t="str">
        <f t="shared" si="40"/>
        <v>ATRASADO</v>
      </c>
    </row>
    <row r="491" spans="2:11">
      <c r="B491" s="10">
        <v>41333</v>
      </c>
      <c r="C491" s="16" t="s">
        <v>41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41333</v>
      </c>
      <c r="I491" s="130">
        <f t="shared" si="39"/>
        <v>0</v>
      </c>
      <c r="J491" s="130">
        <f t="shared" si="38"/>
        <v>12888.88</v>
      </c>
      <c r="K491" s="186" t="str">
        <f t="shared" si="40"/>
        <v>ATRASADO</v>
      </c>
    </row>
    <row r="492" spans="2:11">
      <c r="B492" s="10">
        <v>41364</v>
      </c>
      <c r="C492" s="16" t="s">
        <v>42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41364</v>
      </c>
      <c r="I492" s="130">
        <f t="shared" si="39"/>
        <v>0</v>
      </c>
      <c r="J492" s="130">
        <f t="shared" si="38"/>
        <v>12888.88</v>
      </c>
      <c r="K492" s="186" t="str">
        <f t="shared" si="40"/>
        <v>ATRASADO</v>
      </c>
    </row>
    <row r="493" spans="2:11">
      <c r="B493" s="10">
        <v>41394</v>
      </c>
      <c r="C493" s="16" t="s">
        <v>43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41394</v>
      </c>
      <c r="I493" s="130">
        <f t="shared" si="39"/>
        <v>0</v>
      </c>
      <c r="J493" s="130">
        <f t="shared" si="38"/>
        <v>12888.88</v>
      </c>
      <c r="K493" s="186" t="str">
        <f t="shared" si="40"/>
        <v>ATRASADO</v>
      </c>
    </row>
    <row r="494" spans="2:11">
      <c r="B494" s="10">
        <v>41423</v>
      </c>
      <c r="C494" s="16" t="s">
        <v>44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41423</v>
      </c>
      <c r="I494" s="130">
        <f t="shared" si="39"/>
        <v>0</v>
      </c>
      <c r="J494" s="130">
        <f t="shared" si="38"/>
        <v>12888.88</v>
      </c>
      <c r="K494" s="186" t="str">
        <f t="shared" si="40"/>
        <v>ATRASADO</v>
      </c>
    </row>
    <row r="495" spans="2:11">
      <c r="B495" s="10">
        <v>41454</v>
      </c>
      <c r="C495" s="16" t="s">
        <v>30</v>
      </c>
      <c r="D495" s="13" t="s">
        <v>38</v>
      </c>
      <c r="E495" s="19" t="s">
        <v>21</v>
      </c>
      <c r="F495" s="60">
        <v>2251</v>
      </c>
      <c r="G495" s="32">
        <v>12888.88</v>
      </c>
      <c r="H495" s="10">
        <v>41454</v>
      </c>
      <c r="I495" s="130">
        <f t="shared" si="39"/>
        <v>0</v>
      </c>
      <c r="J495" s="130">
        <f t="shared" si="38"/>
        <v>12888.88</v>
      </c>
      <c r="K495" s="186" t="str">
        <f t="shared" si="40"/>
        <v>ATRASADO</v>
      </c>
    </row>
    <row r="496" spans="2:11">
      <c r="B496" s="10">
        <v>41484</v>
      </c>
      <c r="C496" s="16" t="s">
        <v>32</v>
      </c>
      <c r="D496" s="13" t="s">
        <v>38</v>
      </c>
      <c r="E496" s="19" t="s">
        <v>21</v>
      </c>
      <c r="F496" s="60">
        <v>2251</v>
      </c>
      <c r="G496" s="32">
        <v>12888.88</v>
      </c>
      <c r="H496" s="10">
        <v>41484</v>
      </c>
      <c r="I496" s="130">
        <f t="shared" si="39"/>
        <v>0</v>
      </c>
      <c r="J496" s="130">
        <f t="shared" si="38"/>
        <v>12888.88</v>
      </c>
      <c r="K496" s="186" t="str">
        <f t="shared" si="40"/>
        <v>ATRASADO</v>
      </c>
    </row>
    <row r="497" spans="2:11">
      <c r="B497" s="10">
        <v>41501</v>
      </c>
      <c r="C497" s="16" t="s">
        <v>33</v>
      </c>
      <c r="D497" s="13" t="s">
        <v>38</v>
      </c>
      <c r="E497" s="19" t="s">
        <v>21</v>
      </c>
      <c r="F497" s="60">
        <v>2251</v>
      </c>
      <c r="G497" s="32">
        <v>12888.88</v>
      </c>
      <c r="H497" s="10">
        <v>41501</v>
      </c>
      <c r="I497" s="130">
        <f t="shared" si="39"/>
        <v>0</v>
      </c>
      <c r="J497" s="130">
        <f t="shared" si="38"/>
        <v>12888.88</v>
      </c>
      <c r="K497" s="186" t="str">
        <f t="shared" si="40"/>
        <v>ATRASADO</v>
      </c>
    </row>
    <row r="498" spans="2:11">
      <c r="B498" s="10">
        <v>41547</v>
      </c>
      <c r="C498" s="16" t="s">
        <v>45</v>
      </c>
      <c r="D498" s="13" t="s">
        <v>38</v>
      </c>
      <c r="E498" s="19" t="s">
        <v>21</v>
      </c>
      <c r="F498" s="60">
        <v>2251</v>
      </c>
      <c r="G498" s="32">
        <v>12888.88</v>
      </c>
      <c r="H498" s="10">
        <v>41547</v>
      </c>
      <c r="I498" s="130">
        <f t="shared" si="39"/>
        <v>0</v>
      </c>
      <c r="J498" s="130">
        <f t="shared" si="38"/>
        <v>12888.88</v>
      </c>
      <c r="K498" s="186" t="str">
        <f t="shared" si="40"/>
        <v>ATRASADO</v>
      </c>
    </row>
    <row r="499" spans="2:11">
      <c r="B499" s="10">
        <v>41577</v>
      </c>
      <c r="C499" s="16" t="s">
        <v>46</v>
      </c>
      <c r="D499" s="13" t="s">
        <v>38</v>
      </c>
      <c r="E499" s="19" t="s">
        <v>21</v>
      </c>
      <c r="F499" s="60">
        <v>2251</v>
      </c>
      <c r="G499" s="32">
        <v>12888.88</v>
      </c>
      <c r="H499" s="10">
        <v>41577</v>
      </c>
      <c r="I499" s="130">
        <f t="shared" si="39"/>
        <v>0</v>
      </c>
      <c r="J499" s="130">
        <f t="shared" si="38"/>
        <v>12888.88</v>
      </c>
      <c r="K499" s="186" t="str">
        <f t="shared" si="40"/>
        <v>ATRASADO</v>
      </c>
    </row>
    <row r="500" spans="2:11">
      <c r="B500" s="10">
        <v>40815</v>
      </c>
      <c r="C500" s="16" t="s">
        <v>438</v>
      </c>
      <c r="D500" s="13" t="s">
        <v>38</v>
      </c>
      <c r="E500" s="19" t="s">
        <v>21</v>
      </c>
      <c r="F500" s="60">
        <v>2251</v>
      </c>
      <c r="G500" s="32">
        <v>103111.03999999999</v>
      </c>
      <c r="H500" s="10">
        <v>40815</v>
      </c>
      <c r="I500" s="130">
        <f t="shared" si="39"/>
        <v>0</v>
      </c>
      <c r="J500" s="130">
        <f t="shared" si="38"/>
        <v>103111.03999999999</v>
      </c>
      <c r="K500" s="186" t="str">
        <f t="shared" si="40"/>
        <v>ATRASADO</v>
      </c>
    </row>
    <row r="501" spans="2:11" s="190" customFormat="1">
      <c r="B501" s="10"/>
      <c r="C501" s="16"/>
      <c r="D501" s="13"/>
      <c r="E501" s="19"/>
      <c r="F501" s="60"/>
      <c r="G501" s="32"/>
      <c r="H501" s="10"/>
      <c r="I501" s="130"/>
      <c r="J501" s="130"/>
      <c r="K501" s="186"/>
    </row>
    <row r="502" spans="2:11" s="237" customFormat="1">
      <c r="B502" s="10">
        <v>44682</v>
      </c>
      <c r="C502" s="16" t="s">
        <v>1925</v>
      </c>
      <c r="D502" s="13" t="s">
        <v>1842</v>
      </c>
      <c r="E502" s="19" t="s">
        <v>1822</v>
      </c>
      <c r="F502" s="60">
        <v>2216</v>
      </c>
      <c r="G502" s="32">
        <v>14484.87</v>
      </c>
      <c r="H502" s="10">
        <v>44682</v>
      </c>
      <c r="I502" s="130">
        <f>IF(G502&gt;0,0,"")</f>
        <v>0</v>
      </c>
      <c r="J502" s="130">
        <f>IF(I502=0,G502,"")</f>
        <v>14484.87</v>
      </c>
      <c r="K502" s="186" t="str">
        <f>IF(J502&gt;0,"ATRASADO","")</f>
        <v>ATRASADO</v>
      </c>
    </row>
    <row r="503" spans="2:11" s="237" customFormat="1">
      <c r="B503" s="10">
        <v>44682</v>
      </c>
      <c r="C503" s="16" t="s">
        <v>1926</v>
      </c>
      <c r="D503" s="13" t="s">
        <v>1842</v>
      </c>
      <c r="E503" s="19" t="s">
        <v>1822</v>
      </c>
      <c r="F503" s="60">
        <v>2216</v>
      </c>
      <c r="G503" s="32">
        <v>3629.63</v>
      </c>
      <c r="H503" s="10">
        <v>44682</v>
      </c>
      <c r="I503" s="130">
        <f>IF(G503&gt;0,0,"")</f>
        <v>0</v>
      </c>
      <c r="J503" s="130">
        <f>IF(I503=0,G503,"")</f>
        <v>3629.63</v>
      </c>
      <c r="K503" s="186" t="str">
        <f>IF(J503&gt;0,"ATRASADO","")</f>
        <v>ATRASADO</v>
      </c>
    </row>
    <row r="504" spans="2:11" s="237" customFormat="1">
      <c r="B504" s="10">
        <v>44682</v>
      </c>
      <c r="C504" s="16" t="s">
        <v>1927</v>
      </c>
      <c r="D504" s="13" t="s">
        <v>1842</v>
      </c>
      <c r="E504" s="19" t="s">
        <v>1822</v>
      </c>
      <c r="F504" s="60">
        <v>2216</v>
      </c>
      <c r="G504" s="32">
        <v>18648.45</v>
      </c>
      <c r="H504" s="10">
        <v>44682</v>
      </c>
      <c r="I504" s="130">
        <f>IF(G504&gt;0,0,"")</f>
        <v>0</v>
      </c>
      <c r="J504" s="130">
        <f>IF(I504=0,G504,"")</f>
        <v>18648.45</v>
      </c>
      <c r="K504" s="186" t="str">
        <f>IF(J504&gt;0,"ATRASADO","")</f>
        <v>ATRASADO</v>
      </c>
    </row>
    <row r="505" spans="2:11" s="237" customFormat="1">
      <c r="B505" s="10">
        <v>44682</v>
      </c>
      <c r="C505" s="16" t="s">
        <v>1928</v>
      </c>
      <c r="D505" s="13" t="s">
        <v>1842</v>
      </c>
      <c r="E505" s="19" t="s">
        <v>1822</v>
      </c>
      <c r="F505" s="60">
        <v>2216</v>
      </c>
      <c r="G505" s="32">
        <v>128.19</v>
      </c>
      <c r="H505" s="10">
        <v>44682</v>
      </c>
      <c r="I505" s="130">
        <f>IF(G505&gt;0,0,"")</f>
        <v>0</v>
      </c>
      <c r="J505" s="130">
        <f>IF(I505=0,G505,"")</f>
        <v>128.19</v>
      </c>
      <c r="K505" s="186" t="str">
        <f>IF(J505&gt;0,"ATRASADO","")</f>
        <v>ATRASADO</v>
      </c>
    </row>
    <row r="506" spans="2:11" s="237" customFormat="1">
      <c r="B506" s="10"/>
      <c r="C506" s="16"/>
      <c r="D506" s="13"/>
      <c r="E506" s="19"/>
      <c r="F506" s="60"/>
      <c r="G506" s="32"/>
      <c r="H506" s="10"/>
      <c r="I506" s="130"/>
      <c r="J506" s="130"/>
      <c r="K506" s="186"/>
    </row>
    <row r="507" spans="2:11" s="237" customFormat="1">
      <c r="B507" s="10">
        <v>44690</v>
      </c>
      <c r="C507" s="16" t="s">
        <v>1929</v>
      </c>
      <c r="D507" s="13" t="s">
        <v>1823</v>
      </c>
      <c r="E507" s="19" t="s">
        <v>464</v>
      </c>
      <c r="F507" s="60">
        <v>2221</v>
      </c>
      <c r="G507" s="32">
        <v>88500</v>
      </c>
      <c r="H507" s="10">
        <v>44690</v>
      </c>
      <c r="I507" s="130">
        <f>IF(G507&gt;0,0,"")</f>
        <v>0</v>
      </c>
      <c r="J507" s="130">
        <f>IF(I507=0,G507,"")</f>
        <v>88500</v>
      </c>
      <c r="K507" s="186" t="str">
        <f>IF(J507&gt;0,"ATRASADO","")</f>
        <v>ATRASADO</v>
      </c>
    </row>
    <row r="508" spans="2:11" s="237" customFormat="1">
      <c r="B508" s="10"/>
      <c r="C508" s="16"/>
      <c r="D508" s="13"/>
      <c r="E508" s="19"/>
      <c r="F508" s="60"/>
      <c r="G508" s="32"/>
      <c r="H508" s="10"/>
      <c r="I508" s="130"/>
      <c r="J508" s="130"/>
      <c r="K508" s="186"/>
    </row>
    <row r="509" spans="2:11">
      <c r="B509" s="29">
        <v>41243</v>
      </c>
      <c r="C509" s="16">
        <v>6315</v>
      </c>
      <c r="D509" s="13" t="s">
        <v>145</v>
      </c>
      <c r="E509" s="19" t="s">
        <v>464</v>
      </c>
      <c r="F509" s="60">
        <v>2221</v>
      </c>
      <c r="G509" s="32">
        <v>29064.959999999999</v>
      </c>
      <c r="H509" s="29">
        <v>41243</v>
      </c>
      <c r="I509" s="130">
        <f>IF(G509&gt;0,0,"")</f>
        <v>0</v>
      </c>
      <c r="J509" s="130">
        <f>IF(I509=0,G509,"")</f>
        <v>29064.959999999999</v>
      </c>
      <c r="K509" s="186" t="str">
        <f>IF(J509&gt;0,"ATRASADO","")</f>
        <v>ATRASADO</v>
      </c>
    </row>
    <row r="510" spans="2:11">
      <c r="B510" s="29">
        <v>42100</v>
      </c>
      <c r="C510" s="16">
        <v>1500002149</v>
      </c>
      <c r="D510" s="13" t="s">
        <v>145</v>
      </c>
      <c r="E510" s="19" t="s">
        <v>464</v>
      </c>
      <c r="F510" s="60">
        <v>2221</v>
      </c>
      <c r="G510" s="32">
        <v>9300</v>
      </c>
      <c r="H510" s="29">
        <v>42100</v>
      </c>
      <c r="I510" s="130">
        <f>IF(G510&gt;0,0,"")</f>
        <v>0</v>
      </c>
      <c r="J510" s="130">
        <f>IF(I510=0,G510,"")</f>
        <v>9300</v>
      </c>
      <c r="K510" s="186" t="str">
        <f>IF(J510&gt;0,"ATRASADO","")</f>
        <v>ATRASADO</v>
      </c>
    </row>
    <row r="511" spans="2:11">
      <c r="B511" s="29">
        <v>41733</v>
      </c>
      <c r="C511" s="16">
        <v>1500005568</v>
      </c>
      <c r="D511" s="13" t="s">
        <v>145</v>
      </c>
      <c r="E511" s="19" t="s">
        <v>464</v>
      </c>
      <c r="F511" s="60">
        <v>2221</v>
      </c>
      <c r="G511" s="32">
        <v>62829.01</v>
      </c>
      <c r="H511" s="29">
        <v>41733</v>
      </c>
      <c r="I511" s="130">
        <f>IF(G511&gt;0,0,"")</f>
        <v>0</v>
      </c>
      <c r="J511" s="130">
        <f>IF(I511=0,G511,"")</f>
        <v>62829.01</v>
      </c>
      <c r="K511" s="186" t="str">
        <f>IF(J511&gt;0,"ATRASADO","")</f>
        <v>ATRASADO</v>
      </c>
    </row>
    <row r="512" spans="2:11" s="196" customFormat="1">
      <c r="B512" s="29">
        <v>42165</v>
      </c>
      <c r="C512" s="16">
        <v>1500005708</v>
      </c>
      <c r="D512" s="13" t="s">
        <v>145</v>
      </c>
      <c r="E512" s="19" t="s">
        <v>464</v>
      </c>
      <c r="F512" s="60">
        <v>2221</v>
      </c>
      <c r="G512" s="32">
        <v>62829.01</v>
      </c>
      <c r="H512" s="29">
        <v>42165</v>
      </c>
      <c r="I512" s="130">
        <f>IF(G512&gt;0,0,"")</f>
        <v>0</v>
      </c>
      <c r="J512" s="130">
        <f>IF(I512=0,G512,"")</f>
        <v>62829.01</v>
      </c>
      <c r="K512" s="186" t="str">
        <f>IF(J512&gt;0,"ATRASADO","")</f>
        <v>ATRASADO</v>
      </c>
    </row>
    <row r="513" spans="2:11" s="193" customFormat="1">
      <c r="B513" s="29"/>
      <c r="C513" s="16"/>
      <c r="D513" s="13"/>
      <c r="E513" s="19"/>
      <c r="F513" s="60"/>
      <c r="G513" s="32"/>
      <c r="H513" s="29"/>
      <c r="I513" s="130"/>
      <c r="J513" s="130"/>
      <c r="K513" s="186"/>
    </row>
    <row r="514" spans="2:11">
      <c r="B514" s="10">
        <v>40791</v>
      </c>
      <c r="C514" s="16">
        <v>19674</v>
      </c>
      <c r="D514" s="13" t="s">
        <v>146</v>
      </c>
      <c r="E514" s="19" t="s">
        <v>464</v>
      </c>
      <c r="F514" s="60">
        <v>2221</v>
      </c>
      <c r="G514" s="32">
        <v>7400</v>
      </c>
      <c r="H514" s="10">
        <v>40791</v>
      </c>
      <c r="I514" s="130">
        <f t="shared" ref="I514:I522" si="41">IF(G514&gt;0,0,"")</f>
        <v>0</v>
      </c>
      <c r="J514" s="130">
        <f t="shared" ref="J514:J522" si="42">IF(I514=0,G514,"")</f>
        <v>7400</v>
      </c>
      <c r="K514" s="186" t="str">
        <f>IF(J514&gt;0,"ATRASADO","")</f>
        <v>ATRASADO</v>
      </c>
    </row>
    <row r="515" spans="2:11">
      <c r="B515" s="10">
        <v>42369</v>
      </c>
      <c r="C515" s="16">
        <v>35938</v>
      </c>
      <c r="D515" s="13" t="s">
        <v>146</v>
      </c>
      <c r="E515" s="19" t="s">
        <v>464</v>
      </c>
      <c r="F515" s="60">
        <v>2221</v>
      </c>
      <c r="G515" s="32">
        <v>7400</v>
      </c>
      <c r="H515" s="10">
        <v>42369</v>
      </c>
      <c r="I515" s="130">
        <f t="shared" si="41"/>
        <v>0</v>
      </c>
      <c r="J515" s="130">
        <f t="shared" si="42"/>
        <v>7400</v>
      </c>
      <c r="K515" s="186" t="str">
        <f>IF(J515&gt;0,"ATRASADO","")</f>
        <v>ATRASADO</v>
      </c>
    </row>
    <row r="516" spans="2:11">
      <c r="B516" s="10">
        <v>41886</v>
      </c>
      <c r="C516" s="16">
        <v>1500011744</v>
      </c>
      <c r="D516" s="13" t="s">
        <v>146</v>
      </c>
      <c r="E516" s="19" t="s">
        <v>464</v>
      </c>
      <c r="F516" s="60">
        <v>2221</v>
      </c>
      <c r="G516" s="32">
        <v>7400</v>
      </c>
      <c r="H516" s="10">
        <v>41886</v>
      </c>
      <c r="I516" s="130">
        <f t="shared" si="41"/>
        <v>0</v>
      </c>
      <c r="J516" s="130">
        <f t="shared" si="42"/>
        <v>7400</v>
      </c>
      <c r="K516" s="186" t="str">
        <f>IF(J516&gt;0,"ATRASADO","")</f>
        <v>ATRASADO</v>
      </c>
    </row>
    <row r="517" spans="2:11" s="86" customFormat="1">
      <c r="B517" s="10"/>
      <c r="C517" s="16"/>
      <c r="D517" s="13"/>
      <c r="E517" s="19"/>
      <c r="F517" s="60"/>
      <c r="G517" s="32"/>
      <c r="H517" s="10"/>
      <c r="I517" s="130" t="str">
        <f t="shared" si="41"/>
        <v/>
      </c>
      <c r="J517" s="130" t="str">
        <f t="shared" si="42"/>
        <v/>
      </c>
      <c r="K517" s="186"/>
    </row>
    <row r="518" spans="2:11">
      <c r="B518" s="29">
        <v>42068</v>
      </c>
      <c r="C518" s="16">
        <v>1500006050</v>
      </c>
      <c r="D518" s="13" t="s">
        <v>147</v>
      </c>
      <c r="E518" s="19" t="s">
        <v>464</v>
      </c>
      <c r="F518" s="60">
        <v>2221</v>
      </c>
      <c r="G518" s="32">
        <v>6900</v>
      </c>
      <c r="H518" s="29">
        <v>42068</v>
      </c>
      <c r="I518" s="130">
        <f t="shared" si="41"/>
        <v>0</v>
      </c>
      <c r="J518" s="130">
        <f t="shared" si="42"/>
        <v>6900</v>
      </c>
      <c r="K518" s="186" t="str">
        <f>IF(J518&gt;0,"ATRASADO","")</f>
        <v>ATRASADO</v>
      </c>
    </row>
    <row r="519" spans="2:11">
      <c r="B519" s="11">
        <v>40422</v>
      </c>
      <c r="C519" s="21" t="s">
        <v>284</v>
      </c>
      <c r="D519" s="13" t="s">
        <v>147</v>
      </c>
      <c r="E519" s="19" t="s">
        <v>464</v>
      </c>
      <c r="F519" s="60">
        <v>2221</v>
      </c>
      <c r="G519" s="32">
        <v>6900</v>
      </c>
      <c r="H519" s="11">
        <v>40422</v>
      </c>
      <c r="I519" s="130">
        <f t="shared" si="41"/>
        <v>0</v>
      </c>
      <c r="J519" s="130">
        <f t="shared" si="42"/>
        <v>6900</v>
      </c>
      <c r="K519" s="186" t="str">
        <f>IF(J519&gt;0,"ATRASADO","")</f>
        <v>ATRASADO</v>
      </c>
    </row>
    <row r="520" spans="2:11" s="86" customFormat="1">
      <c r="B520" s="11"/>
      <c r="C520" s="21"/>
      <c r="D520" s="13"/>
      <c r="E520" s="19"/>
      <c r="F520" s="60"/>
      <c r="G520" s="32"/>
      <c r="H520" s="11"/>
      <c r="I520" s="130" t="str">
        <f t="shared" si="41"/>
        <v/>
      </c>
      <c r="J520" s="130" t="str">
        <f t="shared" si="42"/>
        <v/>
      </c>
      <c r="K520" s="186"/>
    </row>
    <row r="521" spans="2:11">
      <c r="B521" s="10">
        <v>41744</v>
      </c>
      <c r="C521" s="16">
        <v>15000000051</v>
      </c>
      <c r="D521" s="13" t="s">
        <v>143</v>
      </c>
      <c r="E521" s="19" t="s">
        <v>144</v>
      </c>
      <c r="F521" s="60">
        <v>2286</v>
      </c>
      <c r="G521" s="32">
        <v>73183.600000000006</v>
      </c>
      <c r="H521" s="10">
        <v>41744</v>
      </c>
      <c r="I521" s="130">
        <f t="shared" si="41"/>
        <v>0</v>
      </c>
      <c r="J521" s="130">
        <f t="shared" si="42"/>
        <v>73183.600000000006</v>
      </c>
      <c r="K521" s="186" t="str">
        <f>IF(J521&gt;0,"ATRASADO","")</f>
        <v>ATRASADO</v>
      </c>
    </row>
    <row r="522" spans="2:11">
      <c r="B522" s="10">
        <v>41820</v>
      </c>
      <c r="C522" s="16">
        <v>1500001125</v>
      </c>
      <c r="D522" s="13" t="s">
        <v>143</v>
      </c>
      <c r="E522" s="19" t="s">
        <v>144</v>
      </c>
      <c r="F522" s="60">
        <v>2286</v>
      </c>
      <c r="G522" s="32">
        <v>44273.599999999999</v>
      </c>
      <c r="H522" s="10">
        <v>41820</v>
      </c>
      <c r="I522" s="130">
        <f t="shared" si="41"/>
        <v>0</v>
      </c>
      <c r="J522" s="130">
        <f t="shared" si="42"/>
        <v>44273.599999999999</v>
      </c>
      <c r="K522" s="186" t="str">
        <f>IF(J522&gt;0,"ATRASADO","")</f>
        <v>ATRASADO</v>
      </c>
    </row>
    <row r="523" spans="2:11" s="253" customFormat="1">
      <c r="B523" s="10"/>
      <c r="C523" s="16"/>
      <c r="D523" s="13"/>
      <c r="E523" s="19"/>
      <c r="F523" s="60"/>
      <c r="G523" s="32"/>
      <c r="H523" s="10"/>
      <c r="I523" s="130"/>
      <c r="J523" s="130"/>
      <c r="K523" s="186"/>
    </row>
    <row r="524" spans="2:11" s="253" customFormat="1">
      <c r="B524" s="10">
        <v>44682</v>
      </c>
      <c r="C524" s="16" t="s">
        <v>1931</v>
      </c>
      <c r="D524" s="13" t="s">
        <v>1930</v>
      </c>
      <c r="E524" s="19" t="s">
        <v>464</v>
      </c>
      <c r="F524" s="60">
        <v>2221</v>
      </c>
      <c r="G524" s="32">
        <v>47200</v>
      </c>
      <c r="H524" s="10">
        <v>44682</v>
      </c>
      <c r="I524" s="130">
        <f>IF(G524&gt;0,0,"")</f>
        <v>0</v>
      </c>
      <c r="J524" s="130">
        <f>IF(I524=0,G524,"")</f>
        <v>47200</v>
      </c>
      <c r="K524" s="186" t="str">
        <f>IF(J524&gt;0,"ATRASADO","")</f>
        <v>ATRASADO</v>
      </c>
    </row>
    <row r="525" spans="2:11" s="182" customFormat="1">
      <c r="B525" s="10"/>
      <c r="C525" s="17"/>
      <c r="D525" s="13"/>
      <c r="E525" s="19"/>
      <c r="F525" s="60"/>
      <c r="G525" s="32"/>
      <c r="H525" s="10"/>
      <c r="I525" s="130" t="str">
        <f>IF(G525&gt;0,0,"")</f>
        <v/>
      </c>
      <c r="J525" s="130" t="str">
        <f>IF(I525=0,G525,"")</f>
        <v/>
      </c>
      <c r="K525" s="186"/>
    </row>
    <row r="526" spans="2:11">
      <c r="B526" s="10">
        <v>44530</v>
      </c>
      <c r="C526" s="12" t="s">
        <v>164</v>
      </c>
      <c r="D526" s="13" t="s">
        <v>435</v>
      </c>
      <c r="E526" s="19" t="s">
        <v>674</v>
      </c>
      <c r="F526" s="60">
        <v>2115</v>
      </c>
      <c r="G526" s="178">
        <v>347850932.36000001</v>
      </c>
      <c r="H526" s="10">
        <v>44620</v>
      </c>
      <c r="I526" s="130">
        <f>IF(G526&gt;0,0,"")</f>
        <v>0</v>
      </c>
      <c r="J526" s="130">
        <f>IF(I526=0,G526,"")</f>
        <v>347850932.36000001</v>
      </c>
      <c r="K526" s="186" t="str">
        <f>IF(J526&gt;0,"ATRASADO","")</f>
        <v>ATRASADO</v>
      </c>
    </row>
    <row r="527" spans="2:11" s="237" customFormat="1">
      <c r="B527" s="10"/>
      <c r="C527" s="12"/>
      <c r="D527" s="13"/>
      <c r="E527" s="19"/>
      <c r="F527" s="60"/>
      <c r="G527" s="178"/>
      <c r="H527" s="10"/>
      <c r="I527" s="130"/>
      <c r="J527" s="130"/>
      <c r="K527" s="186"/>
    </row>
    <row r="528" spans="2:11" s="237" customFormat="1">
      <c r="B528" s="10">
        <v>44652</v>
      </c>
      <c r="C528" s="12" t="s">
        <v>1825</v>
      </c>
      <c r="D528" s="13" t="s">
        <v>1796</v>
      </c>
      <c r="E528" s="19" t="s">
        <v>566</v>
      </c>
      <c r="F528" s="60">
        <v>2311</v>
      </c>
      <c r="G528" s="178">
        <v>270838.56</v>
      </c>
      <c r="H528" s="10">
        <v>44652</v>
      </c>
      <c r="I528" s="130">
        <f>IF(G528&gt;0,0,"")</f>
        <v>0</v>
      </c>
      <c r="J528" s="130">
        <f>IF(I528=0,G528,"")</f>
        <v>270838.56</v>
      </c>
      <c r="K528" s="186" t="str">
        <f>IF(J528&gt;0,"ATRASADO","")</f>
        <v>ATRASADO</v>
      </c>
    </row>
    <row r="529" spans="2:11" s="253" customFormat="1">
      <c r="B529" s="10"/>
      <c r="C529" s="12"/>
      <c r="D529" s="13"/>
      <c r="E529" s="19"/>
      <c r="F529" s="60"/>
      <c r="G529" s="178"/>
      <c r="H529" s="10"/>
      <c r="I529" s="130"/>
      <c r="J529" s="130"/>
      <c r="K529" s="186"/>
    </row>
    <row r="530" spans="2:11" s="253" customFormat="1">
      <c r="B530" s="10">
        <v>44692</v>
      </c>
      <c r="C530" s="12" t="s">
        <v>1267</v>
      </c>
      <c r="D530" s="13" t="s">
        <v>1908</v>
      </c>
      <c r="E530" s="19" t="s">
        <v>464</v>
      </c>
      <c r="F530" s="60">
        <v>2221</v>
      </c>
      <c r="G530" s="178">
        <v>23600</v>
      </c>
      <c r="H530" s="10">
        <v>44723</v>
      </c>
      <c r="I530" s="130">
        <f>IF(G530&gt;0,0,"")</f>
        <v>0</v>
      </c>
      <c r="J530" s="130">
        <f>IF(I530=0,G530,"")</f>
        <v>23600</v>
      </c>
      <c r="K530" s="186" t="s">
        <v>1362</v>
      </c>
    </row>
    <row r="531" spans="2:11" s="253" customFormat="1">
      <c r="B531" s="10">
        <v>44692</v>
      </c>
      <c r="C531" s="12" t="s">
        <v>627</v>
      </c>
      <c r="D531" s="13" t="s">
        <v>1908</v>
      </c>
      <c r="E531" s="19" t="s">
        <v>464</v>
      </c>
      <c r="F531" s="60">
        <v>2221</v>
      </c>
      <c r="G531" s="178">
        <v>23600</v>
      </c>
      <c r="H531" s="10">
        <v>44723</v>
      </c>
      <c r="I531" s="130">
        <f>IF(G531&gt;0,0,"")</f>
        <v>0</v>
      </c>
      <c r="J531" s="130">
        <f>IF(I531=0,G531,"")</f>
        <v>23600</v>
      </c>
      <c r="K531" s="186" t="s">
        <v>1362</v>
      </c>
    </row>
    <row r="532" spans="2:11" s="253" customFormat="1">
      <c r="B532" s="10">
        <v>44692</v>
      </c>
      <c r="C532" s="12" t="s">
        <v>1270</v>
      </c>
      <c r="D532" s="13" t="s">
        <v>1908</v>
      </c>
      <c r="E532" s="19" t="s">
        <v>464</v>
      </c>
      <c r="F532" s="60">
        <v>2221</v>
      </c>
      <c r="G532" s="178">
        <v>23600</v>
      </c>
      <c r="H532" s="10">
        <v>44723</v>
      </c>
      <c r="I532" s="130">
        <f>IF(G532&gt;0,0,"")</f>
        <v>0</v>
      </c>
      <c r="J532" s="130">
        <f>IF(I532=0,G532,"")</f>
        <v>23600</v>
      </c>
      <c r="K532" s="186" t="s">
        <v>1362</v>
      </c>
    </row>
    <row r="533" spans="2:11" s="193" customFormat="1">
      <c r="B533" s="140"/>
      <c r="C533" s="169"/>
      <c r="D533" s="13"/>
      <c r="E533" s="19"/>
      <c r="F533" s="169"/>
      <c r="G533" s="130"/>
      <c r="H533" s="74"/>
      <c r="I533" s="130"/>
      <c r="J533" s="130"/>
      <c r="K533" s="186"/>
    </row>
    <row r="534" spans="2:11" s="209" customFormat="1">
      <c r="B534" s="194">
        <v>44652</v>
      </c>
      <c r="C534" s="17" t="s">
        <v>1741</v>
      </c>
      <c r="D534" s="13" t="s">
        <v>1372</v>
      </c>
      <c r="E534" s="19" t="s">
        <v>1377</v>
      </c>
      <c r="F534" s="169">
        <v>2242</v>
      </c>
      <c r="G534" s="130">
        <v>599702.6</v>
      </c>
      <c r="H534" s="194">
        <v>44652</v>
      </c>
      <c r="I534" s="130">
        <f>IF(G534&gt;0,0,"")</f>
        <v>0</v>
      </c>
      <c r="J534" s="130">
        <f>IF(I534=0,G534,"")</f>
        <v>599702.6</v>
      </c>
      <c r="K534" s="186" t="str">
        <f>IF(J534&gt;0,"ATRASADO","")</f>
        <v>ATRASADO</v>
      </c>
    </row>
    <row r="535" spans="2:11" s="190" customFormat="1">
      <c r="B535" s="140"/>
      <c r="C535" s="169"/>
      <c r="D535" s="13"/>
      <c r="E535" s="19"/>
      <c r="F535" s="169"/>
      <c r="G535" s="130"/>
      <c r="H535" s="74"/>
      <c r="I535" s="130"/>
      <c r="J535" s="130"/>
      <c r="K535" s="186"/>
    </row>
    <row r="536" spans="2:11" s="68" customFormat="1">
      <c r="B536" s="10">
        <v>43257</v>
      </c>
      <c r="C536" s="17" t="s">
        <v>589</v>
      </c>
      <c r="D536" s="13" t="s">
        <v>641</v>
      </c>
      <c r="E536" s="19" t="s">
        <v>642</v>
      </c>
      <c r="F536" s="60">
        <v>2272</v>
      </c>
      <c r="G536" s="32">
        <v>74340</v>
      </c>
      <c r="H536" s="10">
        <v>43257</v>
      </c>
      <c r="I536" s="130">
        <f>IF(G536&gt;0,0,"")</f>
        <v>0</v>
      </c>
      <c r="J536" s="130">
        <f>IF(I536=0,G536,"")</f>
        <v>74340</v>
      </c>
      <c r="K536" s="186" t="str">
        <f>IF(J536&gt;0,"ATRASADO","")</f>
        <v>ATRASADO</v>
      </c>
    </row>
    <row r="537" spans="2:11" s="253" customFormat="1">
      <c r="B537" s="10"/>
      <c r="C537" s="17"/>
      <c r="D537" s="13"/>
      <c r="E537" s="19"/>
      <c r="F537" s="60"/>
      <c r="G537" s="32"/>
      <c r="H537" s="10"/>
      <c r="I537" s="130"/>
      <c r="J537" s="130"/>
      <c r="K537" s="186"/>
    </row>
    <row r="538" spans="2:11" s="253" customFormat="1">
      <c r="B538" s="10">
        <v>44694</v>
      </c>
      <c r="C538" s="17" t="s">
        <v>960</v>
      </c>
      <c r="D538" s="13" t="s">
        <v>1886</v>
      </c>
      <c r="E538" s="19" t="s">
        <v>464</v>
      </c>
      <c r="F538" s="60">
        <v>2221</v>
      </c>
      <c r="G538" s="32">
        <v>30000</v>
      </c>
      <c r="H538" s="10">
        <v>44694</v>
      </c>
      <c r="I538" s="130">
        <f>IF(G538&gt;0,0,"")</f>
        <v>0</v>
      </c>
      <c r="J538" s="130">
        <f>IF(I538=0,G538,"")</f>
        <v>30000</v>
      </c>
      <c r="K538" s="186" t="str">
        <f>IF(J538&gt;0,"ATRASADO","")</f>
        <v>ATRASADO</v>
      </c>
    </row>
    <row r="539" spans="2:11" s="253" customFormat="1">
      <c r="B539" s="10">
        <v>44694</v>
      </c>
      <c r="C539" s="17" t="s">
        <v>1261</v>
      </c>
      <c r="D539" s="13" t="s">
        <v>1886</v>
      </c>
      <c r="E539" s="19" t="s">
        <v>464</v>
      </c>
      <c r="F539" s="60">
        <v>2221</v>
      </c>
      <c r="G539" s="32">
        <v>30000</v>
      </c>
      <c r="H539" s="10">
        <v>44694</v>
      </c>
      <c r="I539" s="130">
        <f>IF(G539&gt;0,0,"")</f>
        <v>0</v>
      </c>
      <c r="J539" s="130">
        <f>IF(I539=0,G539,"")</f>
        <v>30000</v>
      </c>
      <c r="K539" s="186" t="str">
        <f>IF(J539&gt;0,"ATRASADO","")</f>
        <v>ATRASADO</v>
      </c>
    </row>
    <row r="540" spans="2:11" s="253" customFormat="1">
      <c r="B540" s="10">
        <v>44694</v>
      </c>
      <c r="C540" s="17" t="s">
        <v>589</v>
      </c>
      <c r="D540" s="13" t="s">
        <v>1886</v>
      </c>
      <c r="E540" s="19" t="s">
        <v>464</v>
      </c>
      <c r="F540" s="60">
        <v>2221</v>
      </c>
      <c r="G540" s="32">
        <v>30000</v>
      </c>
      <c r="H540" s="10">
        <v>44694</v>
      </c>
      <c r="I540" s="130">
        <f>IF(G540&gt;0,0,"")</f>
        <v>0</v>
      </c>
      <c r="J540" s="130">
        <f>IF(I540=0,G540,"")</f>
        <v>30000</v>
      </c>
      <c r="K540" s="186" t="str">
        <f>IF(J540&gt;0,"ATRASADO","")</f>
        <v>ATRASADO</v>
      </c>
    </row>
    <row r="541" spans="2:11" s="237" customFormat="1">
      <c r="B541" s="10"/>
      <c r="C541" s="17"/>
      <c r="D541" s="13"/>
      <c r="E541" s="19"/>
      <c r="F541" s="60"/>
      <c r="G541" s="32"/>
      <c r="H541" s="10"/>
      <c r="I541" s="130"/>
      <c r="J541" s="130"/>
      <c r="K541" s="186"/>
    </row>
    <row r="542" spans="2:11" s="237" customFormat="1">
      <c r="B542" s="10">
        <v>44652</v>
      </c>
      <c r="C542" s="17" t="s">
        <v>1826</v>
      </c>
      <c r="D542" s="13" t="s">
        <v>1800</v>
      </c>
      <c r="E542" s="19" t="s">
        <v>464</v>
      </c>
      <c r="F542" s="60">
        <v>2221</v>
      </c>
      <c r="G542" s="32">
        <v>29500</v>
      </c>
      <c r="H542" s="10">
        <v>44652</v>
      </c>
      <c r="I542" s="130">
        <f>IF(G542&gt;0,0,"")</f>
        <v>0</v>
      </c>
      <c r="J542" s="130">
        <f>IF(I542=0,G542,"")</f>
        <v>29500</v>
      </c>
      <c r="K542" s="186" t="str">
        <f>IF(J542&gt;0,"ATRASADO","")</f>
        <v>ATRASADO</v>
      </c>
    </row>
    <row r="543" spans="2:11" s="237" customFormat="1">
      <c r="B543" s="10">
        <v>44658</v>
      </c>
      <c r="C543" s="17" t="s">
        <v>1827</v>
      </c>
      <c r="D543" s="13" t="s">
        <v>1800</v>
      </c>
      <c r="E543" s="19" t="s">
        <v>464</v>
      </c>
      <c r="F543" s="60">
        <v>2221</v>
      </c>
      <c r="G543" s="32">
        <v>29500</v>
      </c>
      <c r="H543" s="10">
        <v>44658</v>
      </c>
      <c r="I543" s="130">
        <f>IF(G543&gt;0,0,"")</f>
        <v>0</v>
      </c>
      <c r="J543" s="130">
        <f>IF(I543=0,G543,"")</f>
        <v>29500</v>
      </c>
      <c r="K543" s="186" t="str">
        <f>IF(J543&gt;0,"ATRASADO","")</f>
        <v>ATRASADO</v>
      </c>
    </row>
    <row r="544" spans="2:11" s="253" customFormat="1">
      <c r="B544" s="10"/>
      <c r="C544" s="17"/>
      <c r="D544" s="13"/>
      <c r="E544" s="19"/>
      <c r="F544" s="60"/>
      <c r="G544" s="32"/>
      <c r="H544" s="10"/>
      <c r="I544" s="130"/>
      <c r="J544" s="130"/>
      <c r="K544" s="186"/>
    </row>
    <row r="545" spans="2:11" s="253" customFormat="1">
      <c r="B545" s="10">
        <v>44698</v>
      </c>
      <c r="C545" s="17" t="s">
        <v>1933</v>
      </c>
      <c r="D545" s="13" t="s">
        <v>1932</v>
      </c>
      <c r="E545" s="19" t="s">
        <v>464</v>
      </c>
      <c r="F545" s="60">
        <v>2221</v>
      </c>
      <c r="G545" s="32">
        <v>69478.399999999994</v>
      </c>
      <c r="H545" s="10">
        <v>44698</v>
      </c>
      <c r="I545" s="130">
        <f>IF(G545&gt;0,0,"")</f>
        <v>0</v>
      </c>
      <c r="J545" s="130">
        <f>IF(I545=0,G545,"")</f>
        <v>69478.399999999994</v>
      </c>
      <c r="K545" s="186" t="str">
        <f>IF(J545&gt;0,"ATRASADO","")</f>
        <v>ATRASADO</v>
      </c>
    </row>
    <row r="546" spans="2:11" s="185" customFormat="1">
      <c r="B546" s="10"/>
      <c r="C546" s="16"/>
      <c r="D546" s="13"/>
      <c r="E546" s="19"/>
      <c r="F546" s="60"/>
      <c r="G546" s="32"/>
      <c r="H546" s="10"/>
      <c r="I546" s="130"/>
      <c r="J546" s="130"/>
      <c r="K546" s="186"/>
    </row>
    <row r="547" spans="2:11" s="95" customFormat="1">
      <c r="B547" s="10">
        <v>43525</v>
      </c>
      <c r="C547" s="17" t="s">
        <v>661</v>
      </c>
      <c r="D547" s="13" t="s">
        <v>722</v>
      </c>
      <c r="E547" s="19" t="s">
        <v>566</v>
      </c>
      <c r="F547" s="60">
        <v>2311</v>
      </c>
      <c r="G547" s="32">
        <v>144081.85999999999</v>
      </c>
      <c r="H547" s="10">
        <v>43525</v>
      </c>
      <c r="I547" s="130">
        <f>IF(G547&gt;0,0,"")</f>
        <v>0</v>
      </c>
      <c r="J547" s="130">
        <f>IF(I547=0,G547,"")</f>
        <v>144081.85999999999</v>
      </c>
      <c r="K547" s="186" t="str">
        <f>IF(J547&gt;0,"ATRASADO","")</f>
        <v>ATRASADO</v>
      </c>
    </row>
    <row r="548" spans="2:11" s="166" customFormat="1">
      <c r="B548" s="10"/>
      <c r="C548" s="17"/>
      <c r="D548" s="13"/>
      <c r="E548" s="19"/>
      <c r="F548" s="60"/>
      <c r="G548" s="32"/>
      <c r="H548" s="10"/>
      <c r="I548" s="130" t="str">
        <f>IF(G548&gt;0,0,"")</f>
        <v/>
      </c>
      <c r="J548" s="130" t="str">
        <f>IF(I548=0,G548,"")</f>
        <v/>
      </c>
      <c r="K548" s="186"/>
    </row>
    <row r="549" spans="2:11" s="66" customFormat="1">
      <c r="B549" s="10">
        <v>41677</v>
      </c>
      <c r="C549" s="16">
        <v>1500000730</v>
      </c>
      <c r="D549" s="13" t="s">
        <v>12</v>
      </c>
      <c r="E549" s="19" t="s">
        <v>7</v>
      </c>
      <c r="F549" s="60">
        <v>2311</v>
      </c>
      <c r="G549" s="32">
        <v>475000</v>
      </c>
      <c r="H549" s="10">
        <v>41677</v>
      </c>
      <c r="I549" s="130">
        <f>IF(G549&gt;0,0,"")</f>
        <v>0</v>
      </c>
      <c r="J549" s="130">
        <f>IF(I549=0,G549,"")</f>
        <v>475000</v>
      </c>
      <c r="K549" s="186" t="str">
        <f>IF(J549&gt;0,"ATRASADO","")</f>
        <v>ATRASADO</v>
      </c>
    </row>
    <row r="550" spans="2:11" s="253" customFormat="1">
      <c r="B550" s="10"/>
      <c r="C550" s="16"/>
      <c r="D550" s="13"/>
      <c r="E550" s="19"/>
      <c r="F550" s="60"/>
      <c r="G550" s="32"/>
      <c r="H550" s="10"/>
      <c r="I550" s="130"/>
      <c r="J550" s="130"/>
      <c r="K550" s="186"/>
    </row>
    <row r="551" spans="2:11" s="253" customFormat="1">
      <c r="B551" s="10">
        <v>44682</v>
      </c>
      <c r="C551" s="16" t="s">
        <v>589</v>
      </c>
      <c r="D551" s="13" t="s">
        <v>1880</v>
      </c>
      <c r="E551" s="19" t="s">
        <v>1287</v>
      </c>
      <c r="F551" s="60">
        <v>2242</v>
      </c>
      <c r="G551" s="32">
        <v>620160.56999999995</v>
      </c>
      <c r="H551" s="10">
        <v>44682</v>
      </c>
      <c r="I551" s="130">
        <f>IF(G551&gt;0,0,"")</f>
        <v>0</v>
      </c>
      <c r="J551" s="130">
        <f>IF(I551=0,G551,"")</f>
        <v>620160.56999999995</v>
      </c>
      <c r="K551" s="186" t="str">
        <f>IF(J551&gt;0,"ATRASADO","")</f>
        <v>ATRASADO</v>
      </c>
    </row>
    <row r="552" spans="2:11" s="196" customFormat="1">
      <c r="B552" s="10"/>
      <c r="C552" s="81"/>
      <c r="D552" s="13"/>
      <c r="E552" s="19"/>
      <c r="F552" s="60"/>
      <c r="G552" s="32"/>
      <c r="H552" s="10"/>
      <c r="I552" s="130"/>
      <c r="J552" s="130"/>
      <c r="K552" s="186"/>
    </row>
    <row r="553" spans="2:11" s="86" customFormat="1">
      <c r="B553" s="10">
        <v>41981</v>
      </c>
      <c r="C553" s="81" t="s">
        <v>365</v>
      </c>
      <c r="D553" s="13" t="s">
        <v>553</v>
      </c>
      <c r="E553" s="19" t="s">
        <v>549</v>
      </c>
      <c r="F553" s="60">
        <v>2355</v>
      </c>
      <c r="G553" s="32">
        <v>32804</v>
      </c>
      <c r="H553" s="36">
        <v>41981</v>
      </c>
      <c r="I553" s="130">
        <f t="shared" ref="I553:I563" si="43">IF(G553&gt;0,0,"")</f>
        <v>0</v>
      </c>
      <c r="J553" s="130">
        <f t="shared" ref="J553:J563" si="44">IF(I553=0,G553,"")</f>
        <v>32804</v>
      </c>
      <c r="K553" s="186" t="str">
        <f>IF(J553&gt;0,"ATRASADO","")</f>
        <v>ATRASADO</v>
      </c>
    </row>
    <row r="554" spans="2:11" s="125" customFormat="1">
      <c r="B554" s="10"/>
      <c r="C554" s="17"/>
      <c r="D554" s="13"/>
      <c r="E554" s="19"/>
      <c r="F554" s="60"/>
      <c r="G554" s="32"/>
      <c r="H554" s="10"/>
      <c r="I554" s="130" t="str">
        <f t="shared" si="43"/>
        <v/>
      </c>
      <c r="J554" s="130" t="str">
        <f t="shared" si="44"/>
        <v/>
      </c>
      <c r="K554" s="186"/>
    </row>
    <row r="555" spans="2:11" s="68" customFormat="1" ht="24.75">
      <c r="B555" s="10">
        <v>41274</v>
      </c>
      <c r="C555" s="16" t="s">
        <v>440</v>
      </c>
      <c r="D555" s="13" t="s">
        <v>149</v>
      </c>
      <c r="E555" s="19" t="s">
        <v>150</v>
      </c>
      <c r="F555" s="60">
        <v>2217</v>
      </c>
      <c r="G555" s="32">
        <v>556395</v>
      </c>
      <c r="H555" s="10">
        <v>41274</v>
      </c>
      <c r="I555" s="130">
        <f t="shared" si="43"/>
        <v>0</v>
      </c>
      <c r="J555" s="130">
        <f t="shared" si="44"/>
        <v>556395</v>
      </c>
      <c r="K555" s="186" t="str">
        <f>IF(J555&gt;0,"ATRASADO","")</f>
        <v>ATRASADO</v>
      </c>
    </row>
    <row r="556" spans="2:11" s="68" customFormat="1" ht="24.75">
      <c r="B556" s="10">
        <v>41639</v>
      </c>
      <c r="C556" s="16" t="s">
        <v>148</v>
      </c>
      <c r="D556" s="13" t="s">
        <v>149</v>
      </c>
      <c r="E556" s="19" t="s">
        <v>150</v>
      </c>
      <c r="F556" s="60">
        <v>2217</v>
      </c>
      <c r="G556" s="32">
        <f>4090.5+13332+37875-4090.5</f>
        <v>51207</v>
      </c>
      <c r="H556" s="10">
        <v>41639</v>
      </c>
      <c r="I556" s="130">
        <f t="shared" si="43"/>
        <v>0</v>
      </c>
      <c r="J556" s="130">
        <f t="shared" si="44"/>
        <v>51207</v>
      </c>
      <c r="K556" s="186" t="str">
        <f>IF(J556&gt;0,"ATRASADO","")</f>
        <v>ATRASADO</v>
      </c>
    </row>
    <row r="557" spans="2:11" s="68" customFormat="1" ht="24.75">
      <c r="B557" s="10">
        <v>42004</v>
      </c>
      <c r="C557" s="16" t="s">
        <v>441</v>
      </c>
      <c r="D557" s="13" t="s">
        <v>149</v>
      </c>
      <c r="E557" s="19" t="s">
        <v>150</v>
      </c>
      <c r="F557" s="60">
        <v>2217</v>
      </c>
      <c r="G557" s="32">
        <v>19089</v>
      </c>
      <c r="H557" s="10">
        <v>42004</v>
      </c>
      <c r="I557" s="130">
        <f t="shared" si="43"/>
        <v>0</v>
      </c>
      <c r="J557" s="130">
        <f t="shared" si="44"/>
        <v>19089</v>
      </c>
      <c r="K557" s="186" t="str">
        <f>IF(J557&gt;0,"ATRASADO","")</f>
        <v>ATRASADO</v>
      </c>
    </row>
    <row r="558" spans="2:11" s="68" customFormat="1" ht="24.75">
      <c r="B558" s="10">
        <v>42051</v>
      </c>
      <c r="C558" s="16">
        <v>1500004378</v>
      </c>
      <c r="D558" s="13" t="s">
        <v>149</v>
      </c>
      <c r="E558" s="19" t="s">
        <v>150</v>
      </c>
      <c r="F558" s="60">
        <v>2217</v>
      </c>
      <c r="G558" s="32">
        <v>6630</v>
      </c>
      <c r="H558" s="10">
        <v>42051</v>
      </c>
      <c r="I558" s="130">
        <f t="shared" si="43"/>
        <v>0</v>
      </c>
      <c r="J558" s="130">
        <f t="shared" si="44"/>
        <v>6630</v>
      </c>
      <c r="K558" s="186" t="str">
        <f>IF(J558&gt;0,"ATRASADO","")</f>
        <v>ATRASADO</v>
      </c>
    </row>
    <row r="559" spans="2:11" s="68" customFormat="1" ht="24.75">
      <c r="B559" s="10">
        <v>42051</v>
      </c>
      <c r="C559" s="16">
        <v>1500004379</v>
      </c>
      <c r="D559" s="13" t="s">
        <v>149</v>
      </c>
      <c r="E559" s="19" t="s">
        <v>150</v>
      </c>
      <c r="F559" s="60">
        <v>2217</v>
      </c>
      <c r="G559" s="32">
        <v>9556</v>
      </c>
      <c r="H559" s="10">
        <v>42051</v>
      </c>
      <c r="I559" s="130">
        <f t="shared" si="43"/>
        <v>0</v>
      </c>
      <c r="J559" s="130">
        <f t="shared" si="44"/>
        <v>9556</v>
      </c>
      <c r="K559" s="186" t="str">
        <f>IF(J559&gt;0,"ATRASADO","")</f>
        <v>ATRASADO</v>
      </c>
    </row>
    <row r="560" spans="2:11" s="86" customFormat="1">
      <c r="B560" s="10"/>
      <c r="C560" s="16"/>
      <c r="D560" s="13"/>
      <c r="E560" s="19"/>
      <c r="F560" s="60"/>
      <c r="G560" s="32"/>
      <c r="H560" s="10"/>
      <c r="I560" s="130" t="str">
        <f t="shared" si="43"/>
        <v/>
      </c>
      <c r="J560" s="130" t="str">
        <f t="shared" si="44"/>
        <v/>
      </c>
      <c r="K560" s="186"/>
    </row>
    <row r="561" spans="2:11" s="68" customFormat="1">
      <c r="B561" s="10">
        <v>41212</v>
      </c>
      <c r="C561" s="16">
        <v>1761</v>
      </c>
      <c r="D561" s="13" t="s">
        <v>489</v>
      </c>
      <c r="E561" s="19" t="s">
        <v>490</v>
      </c>
      <c r="F561" s="60">
        <v>2272</v>
      </c>
      <c r="G561" s="32">
        <v>5220</v>
      </c>
      <c r="H561" s="10">
        <v>41212</v>
      </c>
      <c r="I561" s="130">
        <f t="shared" si="43"/>
        <v>0</v>
      </c>
      <c r="J561" s="130">
        <f t="shared" si="44"/>
        <v>5220</v>
      </c>
      <c r="K561" s="186" t="str">
        <f>IF(J561&gt;0,"ATRASADO","")</f>
        <v>ATRASADO</v>
      </c>
    </row>
    <row r="562" spans="2:11">
      <c r="B562" s="10">
        <v>42369</v>
      </c>
      <c r="C562" s="16">
        <v>1500000115</v>
      </c>
      <c r="D562" s="13" t="s">
        <v>489</v>
      </c>
      <c r="E562" s="19" t="s">
        <v>490</v>
      </c>
      <c r="F562" s="60">
        <v>2272</v>
      </c>
      <c r="G562" s="32">
        <v>4640</v>
      </c>
      <c r="H562" s="10">
        <v>42369</v>
      </c>
      <c r="I562" s="130">
        <f t="shared" si="43"/>
        <v>0</v>
      </c>
      <c r="J562" s="130">
        <f t="shared" si="44"/>
        <v>4640</v>
      </c>
      <c r="K562" s="186" t="str">
        <f>IF(J562&gt;0,"ATRASADO","")</f>
        <v>ATRASADO</v>
      </c>
    </row>
    <row r="563" spans="2:11" s="73" customFormat="1">
      <c r="B563" s="10">
        <v>42369</v>
      </c>
      <c r="C563" s="16">
        <v>1500000118</v>
      </c>
      <c r="D563" s="13" t="s">
        <v>489</v>
      </c>
      <c r="E563" s="19" t="s">
        <v>490</v>
      </c>
      <c r="F563" s="60">
        <v>2272</v>
      </c>
      <c r="G563" s="32">
        <v>5220</v>
      </c>
      <c r="H563" s="10">
        <v>42369</v>
      </c>
      <c r="I563" s="130">
        <f t="shared" si="43"/>
        <v>0</v>
      </c>
      <c r="J563" s="130">
        <f t="shared" si="44"/>
        <v>5220</v>
      </c>
      <c r="K563" s="186" t="str">
        <f>IF(J563&gt;0,"ATRASADO","")</f>
        <v>ATRASADO</v>
      </c>
    </row>
    <row r="564" spans="2:11" s="193" customFormat="1">
      <c r="B564" s="10"/>
      <c r="C564" s="17"/>
      <c r="D564" s="13"/>
      <c r="E564" s="19"/>
      <c r="F564" s="60"/>
      <c r="G564" s="32"/>
      <c r="H564" s="10"/>
      <c r="I564" s="130"/>
      <c r="J564" s="130"/>
      <c r="K564" s="186"/>
    </row>
    <row r="565" spans="2:11" s="237" customFormat="1">
      <c r="B565" s="10">
        <v>44652</v>
      </c>
      <c r="C565" s="17" t="s">
        <v>1830</v>
      </c>
      <c r="D565" s="13" t="s">
        <v>1792</v>
      </c>
      <c r="E565" s="19" t="s">
        <v>464</v>
      </c>
      <c r="F565" s="60">
        <v>2221</v>
      </c>
      <c r="G565" s="32">
        <v>29500</v>
      </c>
      <c r="H565" s="10">
        <v>44652</v>
      </c>
      <c r="I565" s="130">
        <f>IF(G565&gt;0,0,"")</f>
        <v>0</v>
      </c>
      <c r="J565" s="130">
        <f>IF(I565=0,G565,"")</f>
        <v>29500</v>
      </c>
      <c r="K565" s="186" t="str">
        <f>IF(J565&gt;0,"ATRASADO","")</f>
        <v>ATRASADO</v>
      </c>
    </row>
    <row r="566" spans="2:11" s="237" customFormat="1">
      <c r="B566" s="10"/>
      <c r="C566" s="17"/>
      <c r="D566" s="13"/>
      <c r="E566" s="19"/>
      <c r="F566" s="60"/>
      <c r="G566" s="32"/>
      <c r="H566" s="10"/>
      <c r="I566" s="130"/>
      <c r="J566" s="130"/>
      <c r="K566" s="186"/>
    </row>
    <row r="567" spans="2:11" s="73" customFormat="1">
      <c r="B567" s="10">
        <v>41873</v>
      </c>
      <c r="C567" s="17">
        <v>10200128</v>
      </c>
      <c r="D567" s="13" t="s">
        <v>153</v>
      </c>
      <c r="E567" s="19" t="s">
        <v>154</v>
      </c>
      <c r="F567" s="60">
        <v>2311</v>
      </c>
      <c r="G567" s="32">
        <v>34456</v>
      </c>
      <c r="H567" s="10">
        <v>41873</v>
      </c>
      <c r="I567" s="130">
        <f>IF(G567&gt;0,0,"")</f>
        <v>0</v>
      </c>
      <c r="J567" s="130">
        <f>IF(I567=0,G567,"")</f>
        <v>34456</v>
      </c>
      <c r="K567" s="186" t="str">
        <f>IF(J567&gt;0,"ATRASADO","")</f>
        <v>ATRASADO</v>
      </c>
    </row>
    <row r="568" spans="2:11" s="73" customFormat="1">
      <c r="B568" s="10">
        <v>41648</v>
      </c>
      <c r="C568" s="17">
        <v>1500000073</v>
      </c>
      <c r="D568" s="13" t="s">
        <v>153</v>
      </c>
      <c r="E568" s="19" t="s">
        <v>154</v>
      </c>
      <c r="F568" s="60">
        <v>2311</v>
      </c>
      <c r="G568" s="32">
        <v>28556</v>
      </c>
      <c r="H568" s="10">
        <v>41648</v>
      </c>
      <c r="I568" s="130">
        <f>IF(G568&gt;0,0,"")</f>
        <v>0</v>
      </c>
      <c r="J568" s="130">
        <f>IF(I568=0,G568,"")</f>
        <v>28556</v>
      </c>
      <c r="K568" s="186" t="str">
        <f>IF(J568&gt;0,"ATRASADO","")</f>
        <v>ATRASADO</v>
      </c>
    </row>
    <row r="569" spans="2:11" s="164" customFormat="1">
      <c r="B569" s="10"/>
      <c r="C569" s="17"/>
      <c r="D569" s="13"/>
      <c r="E569" s="19"/>
      <c r="F569" s="60"/>
      <c r="G569" s="32"/>
      <c r="H569" s="10"/>
      <c r="I569" s="130" t="str">
        <f>IF(G569&gt;0,0,"")</f>
        <v/>
      </c>
      <c r="J569" s="130" t="str">
        <f>IF(I569=0,G569,"")</f>
        <v/>
      </c>
      <c r="K569" s="186"/>
    </row>
    <row r="570" spans="2:11" s="73" customFormat="1">
      <c r="B570" s="10">
        <v>42257</v>
      </c>
      <c r="C570" s="17">
        <v>1500002773</v>
      </c>
      <c r="D570" s="13" t="s">
        <v>151</v>
      </c>
      <c r="E570" s="19" t="s">
        <v>152</v>
      </c>
      <c r="F570" s="60">
        <v>2272</v>
      </c>
      <c r="G570" s="32">
        <v>15400</v>
      </c>
      <c r="H570" s="10">
        <v>42257</v>
      </c>
      <c r="I570" s="130">
        <f>IF(G570&gt;0,0,"")</f>
        <v>0</v>
      </c>
      <c r="J570" s="130">
        <f>IF(I570=0,G570,"")</f>
        <v>15400</v>
      </c>
      <c r="K570" s="186" t="str">
        <f>IF(J570&gt;0,"ATRASADO","")</f>
        <v>ATRASADO</v>
      </c>
    </row>
    <row r="571" spans="2:11" s="237" customFormat="1">
      <c r="B571" s="10"/>
      <c r="C571" s="17"/>
      <c r="D571" s="13"/>
      <c r="E571" s="19"/>
      <c r="F571" s="60"/>
      <c r="G571" s="32"/>
      <c r="H571" s="10"/>
      <c r="I571" s="130"/>
      <c r="J571" s="130"/>
      <c r="K571" s="186"/>
    </row>
    <row r="572" spans="2:11" s="237" customFormat="1">
      <c r="B572" s="10">
        <v>44686</v>
      </c>
      <c r="C572" s="17" t="s">
        <v>1840</v>
      </c>
      <c r="D572" s="13" t="s">
        <v>1798</v>
      </c>
      <c r="E572" s="19" t="s">
        <v>1829</v>
      </c>
      <c r="F572" s="60">
        <v>2331</v>
      </c>
      <c r="G572" s="32">
        <v>79611.41</v>
      </c>
      <c r="H572" s="10">
        <v>44686</v>
      </c>
      <c r="I572" s="130">
        <f>IF(G572&gt;0,0,"")</f>
        <v>0</v>
      </c>
      <c r="J572" s="130">
        <f>IF(I572=0,G572,"")</f>
        <v>79611.41</v>
      </c>
      <c r="K572" s="186" t="str">
        <f>IF(J572&gt;0,"ATRASADO","")</f>
        <v>ATRASADO</v>
      </c>
    </row>
    <row r="573" spans="2:11" s="196" customFormat="1">
      <c r="B573" s="10"/>
      <c r="C573" s="17"/>
      <c r="D573" s="13"/>
      <c r="E573" s="19"/>
      <c r="F573" s="60"/>
      <c r="G573" s="87"/>
      <c r="H573" s="10"/>
      <c r="I573" s="130"/>
      <c r="J573" s="130"/>
      <c r="K573" s="186"/>
    </row>
    <row r="574" spans="2:11" s="95" customFormat="1">
      <c r="B574" s="10">
        <v>43696</v>
      </c>
      <c r="C574" s="17" t="s">
        <v>627</v>
      </c>
      <c r="D574" s="13" t="s">
        <v>723</v>
      </c>
      <c r="E574" s="19" t="s">
        <v>699</v>
      </c>
      <c r="F574" s="60">
        <v>2286</v>
      </c>
      <c r="G574" s="87">
        <v>69856</v>
      </c>
      <c r="H574" s="10">
        <v>43696</v>
      </c>
      <c r="I574" s="130">
        <f t="shared" ref="I574:I616" si="45">IF(G574&gt;0,0,"")</f>
        <v>0</v>
      </c>
      <c r="J574" s="130">
        <f t="shared" ref="J574:J616" si="46">IF(I574=0,G574,"")</f>
        <v>69856</v>
      </c>
      <c r="K574" s="186" t="str">
        <f>IF(J574&gt;0,"ATRASADO","")</f>
        <v>ATRASADO</v>
      </c>
    </row>
    <row r="575" spans="2:11" s="125" customFormat="1">
      <c r="B575" s="10"/>
      <c r="C575" s="17"/>
      <c r="D575" s="13"/>
      <c r="E575" s="19"/>
      <c r="F575" s="60"/>
      <c r="G575" s="87"/>
      <c r="H575" s="10"/>
      <c r="I575" s="130" t="str">
        <f t="shared" si="45"/>
        <v/>
      </c>
      <c r="J575" s="130" t="str">
        <f t="shared" si="46"/>
        <v/>
      </c>
      <c r="K575" s="186"/>
    </row>
    <row r="576" spans="2:11" s="161" customFormat="1">
      <c r="B576" s="10">
        <v>44320</v>
      </c>
      <c r="C576" s="17" t="s">
        <v>1286</v>
      </c>
      <c r="D576" s="13" t="s">
        <v>1285</v>
      </c>
      <c r="E576" s="19" t="s">
        <v>1287</v>
      </c>
      <c r="F576" s="60">
        <v>2242</v>
      </c>
      <c r="G576" s="87">
        <v>5921666.1900000004</v>
      </c>
      <c r="H576" s="10">
        <v>44320</v>
      </c>
      <c r="I576" s="130">
        <f t="shared" si="45"/>
        <v>0</v>
      </c>
      <c r="J576" s="130">
        <f t="shared" si="46"/>
        <v>5921666.1900000004</v>
      </c>
      <c r="K576" s="186" t="str">
        <f>IF(J576&gt;0,"ATRASADO","")</f>
        <v>ATRASADO</v>
      </c>
    </row>
    <row r="577" spans="2:11" s="182" customFormat="1">
      <c r="B577" s="10"/>
      <c r="C577" s="17"/>
      <c r="D577" s="13"/>
      <c r="E577" s="19"/>
      <c r="F577" s="60"/>
      <c r="G577" s="87"/>
      <c r="H577" s="10"/>
      <c r="I577" s="130" t="str">
        <f t="shared" si="45"/>
        <v/>
      </c>
      <c r="J577" s="130" t="str">
        <f t="shared" si="46"/>
        <v/>
      </c>
      <c r="K577" s="186"/>
    </row>
    <row r="578" spans="2:11" s="86" customFormat="1">
      <c r="B578" s="36">
        <v>41900</v>
      </c>
      <c r="C578" s="35" t="s">
        <v>558</v>
      </c>
      <c r="D578" s="13" t="s">
        <v>559</v>
      </c>
      <c r="E578" s="19" t="s">
        <v>132</v>
      </c>
      <c r="F578" s="60">
        <v>2287</v>
      </c>
      <c r="G578" s="32">
        <v>23600</v>
      </c>
      <c r="H578" s="36">
        <v>41900</v>
      </c>
      <c r="I578" s="130">
        <f t="shared" si="45"/>
        <v>0</v>
      </c>
      <c r="J578" s="130">
        <f t="shared" si="46"/>
        <v>23600</v>
      </c>
      <c r="K578" s="186" t="str">
        <f>IF(J578&gt;0,"ATRASADO","")</f>
        <v>ATRASADO</v>
      </c>
    </row>
    <row r="579" spans="2:11" s="86" customFormat="1">
      <c r="B579" s="10"/>
      <c r="C579" s="17"/>
      <c r="D579" s="13"/>
      <c r="E579" s="19"/>
      <c r="F579" s="60"/>
      <c r="G579" s="87"/>
      <c r="H579" s="10"/>
      <c r="I579" s="130" t="str">
        <f t="shared" si="45"/>
        <v/>
      </c>
      <c r="J579" s="130" t="str">
        <f t="shared" si="46"/>
        <v/>
      </c>
      <c r="K579" s="186"/>
    </row>
    <row r="580" spans="2:11" s="77" customFormat="1">
      <c r="B580" s="11">
        <v>41792</v>
      </c>
      <c r="C580" s="21" t="s">
        <v>22</v>
      </c>
      <c r="D580" s="13" t="s">
        <v>23</v>
      </c>
      <c r="E580" s="19" t="s">
        <v>24</v>
      </c>
      <c r="F580" s="60">
        <v>2242</v>
      </c>
      <c r="G580" s="32">
        <v>220000</v>
      </c>
      <c r="H580" s="11">
        <v>41792</v>
      </c>
      <c r="I580" s="130">
        <f t="shared" si="45"/>
        <v>0</v>
      </c>
      <c r="J580" s="130">
        <f t="shared" si="46"/>
        <v>220000</v>
      </c>
      <c r="K580" s="186" t="str">
        <f t="shared" ref="K580:K595" si="47">IF(J580&gt;0,"ATRASADO","")</f>
        <v>ATRASADO</v>
      </c>
    </row>
    <row r="581" spans="2:11" s="77" customFormat="1">
      <c r="B581" s="11">
        <v>41821</v>
      </c>
      <c r="C581" s="21" t="s">
        <v>25</v>
      </c>
      <c r="D581" s="13" t="s">
        <v>23</v>
      </c>
      <c r="E581" s="19" t="s">
        <v>24</v>
      </c>
      <c r="F581" s="60">
        <v>2242</v>
      </c>
      <c r="G581" s="32">
        <v>220000</v>
      </c>
      <c r="H581" s="11">
        <v>41821</v>
      </c>
      <c r="I581" s="130">
        <f t="shared" si="45"/>
        <v>0</v>
      </c>
      <c r="J581" s="130">
        <f t="shared" si="46"/>
        <v>220000</v>
      </c>
      <c r="K581" s="186" t="str">
        <f t="shared" si="47"/>
        <v>ATRASADO</v>
      </c>
    </row>
    <row r="582" spans="2:11" s="77" customFormat="1">
      <c r="B582" s="11">
        <v>41821</v>
      </c>
      <c r="C582" s="21" t="s">
        <v>26</v>
      </c>
      <c r="D582" s="13" t="s">
        <v>23</v>
      </c>
      <c r="E582" s="19" t="s">
        <v>24</v>
      </c>
      <c r="F582" s="60">
        <v>2242</v>
      </c>
      <c r="G582" s="32">
        <v>220000</v>
      </c>
      <c r="H582" s="11">
        <v>41821</v>
      </c>
      <c r="I582" s="130">
        <f t="shared" si="45"/>
        <v>0</v>
      </c>
      <c r="J582" s="130">
        <f t="shared" si="46"/>
        <v>220000</v>
      </c>
      <c r="K582" s="186" t="str">
        <f t="shared" si="47"/>
        <v>ATRASADO</v>
      </c>
    </row>
    <row r="583" spans="2:11" s="78" customFormat="1">
      <c r="B583" s="11">
        <v>42217</v>
      </c>
      <c r="C583" s="21">
        <v>1502438714</v>
      </c>
      <c r="D583" s="13" t="s">
        <v>23</v>
      </c>
      <c r="E583" s="19" t="s">
        <v>24</v>
      </c>
      <c r="F583" s="60">
        <v>2242</v>
      </c>
      <c r="G583" s="32">
        <v>266000</v>
      </c>
      <c r="H583" s="11">
        <v>42217</v>
      </c>
      <c r="I583" s="130">
        <f t="shared" si="45"/>
        <v>0</v>
      </c>
      <c r="J583" s="130">
        <f t="shared" si="46"/>
        <v>266000</v>
      </c>
      <c r="K583" s="186" t="str">
        <f t="shared" si="47"/>
        <v>ATRASADO</v>
      </c>
    </row>
    <row r="584" spans="2:11" s="78" customFormat="1">
      <c r="B584" s="11">
        <v>42217</v>
      </c>
      <c r="C584" s="21">
        <v>1502438715</v>
      </c>
      <c r="D584" s="13" t="s">
        <v>23</v>
      </c>
      <c r="E584" s="19" t="s">
        <v>24</v>
      </c>
      <c r="F584" s="60">
        <v>2242</v>
      </c>
      <c r="G584" s="32">
        <v>266000</v>
      </c>
      <c r="H584" s="11">
        <v>42217</v>
      </c>
      <c r="I584" s="130">
        <f t="shared" si="45"/>
        <v>0</v>
      </c>
      <c r="J584" s="130">
        <f t="shared" si="46"/>
        <v>266000</v>
      </c>
      <c r="K584" s="186" t="str">
        <f t="shared" si="47"/>
        <v>ATRASADO</v>
      </c>
    </row>
    <row r="585" spans="2:11" s="78" customFormat="1">
      <c r="B585" s="11">
        <v>42170</v>
      </c>
      <c r="C585" s="21">
        <v>1502438716</v>
      </c>
      <c r="D585" s="13" t="s">
        <v>23</v>
      </c>
      <c r="E585" s="19" t="s">
        <v>24</v>
      </c>
      <c r="F585" s="60">
        <v>2242</v>
      </c>
      <c r="G585" s="32">
        <v>266000</v>
      </c>
      <c r="H585" s="11">
        <v>42170</v>
      </c>
      <c r="I585" s="130">
        <f t="shared" si="45"/>
        <v>0</v>
      </c>
      <c r="J585" s="130">
        <f t="shared" si="46"/>
        <v>266000</v>
      </c>
      <c r="K585" s="186" t="str">
        <f t="shared" si="47"/>
        <v>ATRASADO</v>
      </c>
    </row>
    <row r="586" spans="2:11" s="78" customFormat="1">
      <c r="B586" s="11">
        <v>42170</v>
      </c>
      <c r="C586" s="21">
        <v>1502438717</v>
      </c>
      <c r="D586" s="13" t="s">
        <v>23</v>
      </c>
      <c r="E586" s="19" t="s">
        <v>24</v>
      </c>
      <c r="F586" s="60">
        <v>2242</v>
      </c>
      <c r="G586" s="32">
        <v>266000</v>
      </c>
      <c r="H586" s="11">
        <v>42170</v>
      </c>
      <c r="I586" s="130">
        <f t="shared" si="45"/>
        <v>0</v>
      </c>
      <c r="J586" s="130">
        <f t="shared" si="46"/>
        <v>266000</v>
      </c>
      <c r="K586" s="186" t="str">
        <f t="shared" si="47"/>
        <v>ATRASADO</v>
      </c>
    </row>
    <row r="587" spans="2:11" s="82" customFormat="1">
      <c r="B587" s="11">
        <v>42200</v>
      </c>
      <c r="C587" s="21">
        <v>1502438718</v>
      </c>
      <c r="D587" s="13" t="s">
        <v>23</v>
      </c>
      <c r="E587" s="19" t="s">
        <v>24</v>
      </c>
      <c r="F587" s="60">
        <v>2242</v>
      </c>
      <c r="G587" s="32">
        <v>266000</v>
      </c>
      <c r="H587" s="11">
        <v>42200</v>
      </c>
      <c r="I587" s="130">
        <f t="shared" si="45"/>
        <v>0</v>
      </c>
      <c r="J587" s="130">
        <f t="shared" si="46"/>
        <v>266000</v>
      </c>
      <c r="K587" s="186" t="str">
        <f t="shared" si="47"/>
        <v>ATRASADO</v>
      </c>
    </row>
    <row r="588" spans="2:11" s="82" customFormat="1">
      <c r="B588" s="11">
        <v>42200</v>
      </c>
      <c r="C588" s="21">
        <v>1502438719</v>
      </c>
      <c r="D588" s="13" t="s">
        <v>23</v>
      </c>
      <c r="E588" s="19" t="s">
        <v>24</v>
      </c>
      <c r="F588" s="60">
        <v>2242</v>
      </c>
      <c r="G588" s="32">
        <v>266000</v>
      </c>
      <c r="H588" s="11">
        <v>42200</v>
      </c>
      <c r="I588" s="130">
        <f t="shared" si="45"/>
        <v>0</v>
      </c>
      <c r="J588" s="130">
        <f t="shared" si="46"/>
        <v>266000</v>
      </c>
      <c r="K588" s="186" t="str">
        <f t="shared" si="47"/>
        <v>ATRASADO</v>
      </c>
    </row>
    <row r="589" spans="2:11" s="82" customFormat="1">
      <c r="B589" s="11">
        <v>42200</v>
      </c>
      <c r="C589" s="21">
        <v>1502438720</v>
      </c>
      <c r="D589" s="13" t="s">
        <v>23</v>
      </c>
      <c r="E589" s="19" t="s">
        <v>24</v>
      </c>
      <c r="F589" s="60">
        <v>2242</v>
      </c>
      <c r="G589" s="32">
        <v>266000</v>
      </c>
      <c r="H589" s="11">
        <v>42200</v>
      </c>
      <c r="I589" s="130">
        <f t="shared" si="45"/>
        <v>0</v>
      </c>
      <c r="J589" s="130">
        <f t="shared" si="46"/>
        <v>266000</v>
      </c>
      <c r="K589" s="186" t="str">
        <f t="shared" si="47"/>
        <v>ATRASADO</v>
      </c>
    </row>
    <row r="590" spans="2:11" s="82" customFormat="1">
      <c r="B590" s="11">
        <v>42200</v>
      </c>
      <c r="C590" s="21">
        <v>1502438721</v>
      </c>
      <c r="D590" s="13" t="s">
        <v>23</v>
      </c>
      <c r="E590" s="19" t="s">
        <v>24</v>
      </c>
      <c r="F590" s="60">
        <v>2242</v>
      </c>
      <c r="G590" s="32">
        <v>266000</v>
      </c>
      <c r="H590" s="11">
        <v>42200</v>
      </c>
      <c r="I590" s="130">
        <f t="shared" si="45"/>
        <v>0</v>
      </c>
      <c r="J590" s="130">
        <f t="shared" si="46"/>
        <v>266000</v>
      </c>
      <c r="K590" s="186" t="str">
        <f t="shared" si="47"/>
        <v>ATRASADO</v>
      </c>
    </row>
    <row r="591" spans="2:11" s="83" customFormat="1">
      <c r="B591" s="11">
        <v>42208</v>
      </c>
      <c r="C591" s="21">
        <v>1502438722</v>
      </c>
      <c r="D591" s="13" t="s">
        <v>23</v>
      </c>
      <c r="E591" s="19" t="s">
        <v>24</v>
      </c>
      <c r="F591" s="60">
        <v>2242</v>
      </c>
      <c r="G591" s="32">
        <v>266000</v>
      </c>
      <c r="H591" s="11">
        <v>42208</v>
      </c>
      <c r="I591" s="130">
        <f t="shared" si="45"/>
        <v>0</v>
      </c>
      <c r="J591" s="130">
        <f t="shared" si="46"/>
        <v>266000</v>
      </c>
      <c r="K591" s="186" t="str">
        <f t="shared" si="47"/>
        <v>ATRASADO</v>
      </c>
    </row>
    <row r="592" spans="2:11" s="83" customFormat="1">
      <c r="B592" s="11">
        <v>42208</v>
      </c>
      <c r="C592" s="21">
        <v>1502438723</v>
      </c>
      <c r="D592" s="13" t="s">
        <v>23</v>
      </c>
      <c r="E592" s="19" t="s">
        <v>24</v>
      </c>
      <c r="F592" s="60">
        <v>2242</v>
      </c>
      <c r="G592" s="32">
        <v>266000</v>
      </c>
      <c r="H592" s="11">
        <v>42208</v>
      </c>
      <c r="I592" s="130">
        <f t="shared" si="45"/>
        <v>0</v>
      </c>
      <c r="J592" s="130">
        <f t="shared" si="46"/>
        <v>266000</v>
      </c>
      <c r="K592" s="186" t="str">
        <f t="shared" si="47"/>
        <v>ATRASADO</v>
      </c>
    </row>
    <row r="593" spans="2:11" s="83" customFormat="1">
      <c r="B593" s="11">
        <v>42216</v>
      </c>
      <c r="C593" s="21">
        <v>1502438724</v>
      </c>
      <c r="D593" s="13" t="s">
        <v>23</v>
      </c>
      <c r="E593" s="19" t="s">
        <v>24</v>
      </c>
      <c r="F593" s="60">
        <v>2242</v>
      </c>
      <c r="G593" s="32">
        <v>266000</v>
      </c>
      <c r="H593" s="11">
        <v>42216</v>
      </c>
      <c r="I593" s="130">
        <f t="shared" si="45"/>
        <v>0</v>
      </c>
      <c r="J593" s="130">
        <f t="shared" si="46"/>
        <v>266000</v>
      </c>
      <c r="K593" s="186" t="str">
        <f t="shared" si="47"/>
        <v>ATRASADO</v>
      </c>
    </row>
    <row r="594" spans="2:11" s="86" customFormat="1">
      <c r="B594" s="11">
        <v>42216</v>
      </c>
      <c r="C594" s="21">
        <v>1502438725</v>
      </c>
      <c r="D594" s="13" t="s">
        <v>23</v>
      </c>
      <c r="E594" s="19" t="s">
        <v>24</v>
      </c>
      <c r="F594" s="60">
        <v>2242</v>
      </c>
      <c r="G594" s="32">
        <v>266000</v>
      </c>
      <c r="H594" s="11">
        <v>42216</v>
      </c>
      <c r="I594" s="130">
        <f t="shared" si="45"/>
        <v>0</v>
      </c>
      <c r="J594" s="130">
        <f t="shared" si="46"/>
        <v>266000</v>
      </c>
      <c r="K594" s="186" t="str">
        <f t="shared" si="47"/>
        <v>ATRASADO</v>
      </c>
    </row>
    <row r="595" spans="2:11" s="86" customFormat="1">
      <c r="B595" s="11">
        <v>42221</v>
      </c>
      <c r="C595" s="21">
        <v>1502438726</v>
      </c>
      <c r="D595" s="13" t="s">
        <v>23</v>
      </c>
      <c r="E595" s="19" t="s">
        <v>24</v>
      </c>
      <c r="F595" s="60">
        <v>2242</v>
      </c>
      <c r="G595" s="32">
        <v>266000</v>
      </c>
      <c r="H595" s="11">
        <v>42221</v>
      </c>
      <c r="I595" s="130">
        <f t="shared" si="45"/>
        <v>0</v>
      </c>
      <c r="J595" s="130">
        <f t="shared" si="46"/>
        <v>266000</v>
      </c>
      <c r="K595" s="186" t="str">
        <f t="shared" si="47"/>
        <v>ATRASADO</v>
      </c>
    </row>
    <row r="596" spans="2:11" s="97" customFormat="1">
      <c r="B596" s="11"/>
      <c r="C596" s="21"/>
      <c r="D596" s="13"/>
      <c r="E596" s="19"/>
      <c r="F596" s="60"/>
      <c r="G596" s="32"/>
      <c r="H596" s="11"/>
      <c r="I596" s="130" t="str">
        <f t="shared" si="45"/>
        <v/>
      </c>
      <c r="J596" s="130" t="str">
        <f t="shared" si="46"/>
        <v/>
      </c>
      <c r="K596" s="186"/>
    </row>
    <row r="597" spans="2:11" s="86" customFormat="1">
      <c r="B597" s="10">
        <v>42647</v>
      </c>
      <c r="C597" s="16">
        <v>1500648147</v>
      </c>
      <c r="D597" s="13" t="s">
        <v>155</v>
      </c>
      <c r="E597" s="19" t="s">
        <v>102</v>
      </c>
      <c r="F597" s="60">
        <v>2221</v>
      </c>
      <c r="G597" s="32">
        <v>14160</v>
      </c>
      <c r="H597" s="10">
        <v>42647</v>
      </c>
      <c r="I597" s="130">
        <f t="shared" si="45"/>
        <v>0</v>
      </c>
      <c r="J597" s="130">
        <f t="shared" si="46"/>
        <v>14160</v>
      </c>
      <c r="K597" s="186" t="str">
        <f>IF(J597&gt;0,"ATRASADO","")</f>
        <v>ATRASADO</v>
      </c>
    </row>
    <row r="598" spans="2:11" s="86" customFormat="1">
      <c r="B598" s="10"/>
      <c r="C598" s="16"/>
      <c r="D598" s="13"/>
      <c r="E598" s="19"/>
      <c r="F598" s="60"/>
      <c r="G598" s="32"/>
      <c r="H598" s="10"/>
      <c r="I598" s="130" t="str">
        <f t="shared" si="45"/>
        <v/>
      </c>
      <c r="J598" s="130" t="str">
        <f t="shared" si="46"/>
        <v/>
      </c>
      <c r="K598" s="186"/>
    </row>
    <row r="599" spans="2:11" s="86" customFormat="1">
      <c r="B599" s="10">
        <v>41184</v>
      </c>
      <c r="C599" s="16" t="s">
        <v>47</v>
      </c>
      <c r="D599" s="13" t="s">
        <v>48</v>
      </c>
      <c r="E599" s="19" t="s">
        <v>21</v>
      </c>
      <c r="F599" s="60">
        <v>2251</v>
      </c>
      <c r="G599" s="32">
        <f>11299.52+320.12</f>
        <v>11619.640000000001</v>
      </c>
      <c r="H599" s="10">
        <v>41184</v>
      </c>
      <c r="I599" s="130">
        <f t="shared" si="45"/>
        <v>0</v>
      </c>
      <c r="J599" s="130">
        <f t="shared" si="46"/>
        <v>11619.640000000001</v>
      </c>
      <c r="K599" s="186" t="str">
        <f t="shared" ref="K599:K616" si="48">IF(J599&gt;0,"ATRASADO","")</f>
        <v>ATRASADO</v>
      </c>
    </row>
    <row r="600" spans="2:11" s="77" customFormat="1">
      <c r="B600" s="10">
        <v>41215</v>
      </c>
      <c r="C600" s="16" t="s">
        <v>37</v>
      </c>
      <c r="D600" s="13" t="s">
        <v>48</v>
      </c>
      <c r="E600" s="19" t="s">
        <v>21</v>
      </c>
      <c r="F600" s="60">
        <v>2251</v>
      </c>
      <c r="G600" s="32">
        <v>20299.79</v>
      </c>
      <c r="H600" s="10">
        <v>41215</v>
      </c>
      <c r="I600" s="130">
        <f t="shared" si="45"/>
        <v>0</v>
      </c>
      <c r="J600" s="130">
        <f t="shared" si="46"/>
        <v>20299.79</v>
      </c>
      <c r="K600" s="186" t="str">
        <f t="shared" si="48"/>
        <v>ATRASADO</v>
      </c>
    </row>
    <row r="601" spans="2:11" s="73" customFormat="1">
      <c r="B601" s="10">
        <v>41245</v>
      </c>
      <c r="C601" s="16" t="s">
        <v>39</v>
      </c>
      <c r="D601" s="13" t="s">
        <v>48</v>
      </c>
      <c r="E601" s="19" t="s">
        <v>21</v>
      </c>
      <c r="F601" s="60">
        <v>2251</v>
      </c>
      <c r="G601" s="32">
        <v>20299.79</v>
      </c>
      <c r="H601" s="10">
        <v>41245</v>
      </c>
      <c r="I601" s="130">
        <f t="shared" si="45"/>
        <v>0</v>
      </c>
      <c r="J601" s="130">
        <f t="shared" si="46"/>
        <v>20299.79</v>
      </c>
      <c r="K601" s="186" t="str">
        <f t="shared" si="48"/>
        <v>ATRASADO</v>
      </c>
    </row>
    <row r="602" spans="2:11" s="75" customFormat="1">
      <c r="B602" s="10">
        <v>41276</v>
      </c>
      <c r="C602" s="16" t="s">
        <v>40</v>
      </c>
      <c r="D602" s="13" t="s">
        <v>48</v>
      </c>
      <c r="E602" s="19" t="s">
        <v>21</v>
      </c>
      <c r="F602" s="60">
        <v>2251</v>
      </c>
      <c r="G602" s="32">
        <v>20649.8</v>
      </c>
      <c r="H602" s="10">
        <v>41276</v>
      </c>
      <c r="I602" s="130">
        <f t="shared" si="45"/>
        <v>0</v>
      </c>
      <c r="J602" s="130">
        <f t="shared" si="46"/>
        <v>20649.8</v>
      </c>
      <c r="K602" s="186" t="str">
        <f t="shared" si="48"/>
        <v>ATRASADO</v>
      </c>
    </row>
    <row r="603" spans="2:11" s="68" customFormat="1">
      <c r="B603" s="10">
        <v>41307</v>
      </c>
      <c r="C603" s="16" t="s">
        <v>41</v>
      </c>
      <c r="D603" s="13" t="s">
        <v>48</v>
      </c>
      <c r="E603" s="19" t="s">
        <v>21</v>
      </c>
      <c r="F603" s="60">
        <v>2251</v>
      </c>
      <c r="G603" s="32">
        <v>20649.8</v>
      </c>
      <c r="H603" s="10">
        <v>41307</v>
      </c>
      <c r="I603" s="130">
        <f t="shared" si="45"/>
        <v>0</v>
      </c>
      <c r="J603" s="130">
        <f t="shared" si="46"/>
        <v>20649.8</v>
      </c>
      <c r="K603" s="186" t="str">
        <f t="shared" si="48"/>
        <v>ATRASADO</v>
      </c>
    </row>
    <row r="604" spans="2:11">
      <c r="B604" s="10">
        <v>41335</v>
      </c>
      <c r="C604" s="16" t="s">
        <v>42</v>
      </c>
      <c r="D604" s="13" t="s">
        <v>48</v>
      </c>
      <c r="E604" s="19" t="s">
        <v>21</v>
      </c>
      <c r="F604" s="60">
        <v>2251</v>
      </c>
      <c r="G604" s="32">
        <v>20649.8</v>
      </c>
      <c r="H604" s="10">
        <v>41335</v>
      </c>
      <c r="I604" s="130">
        <f t="shared" si="45"/>
        <v>0</v>
      </c>
      <c r="J604" s="130">
        <f t="shared" si="46"/>
        <v>20649.8</v>
      </c>
      <c r="K604" s="186" t="str">
        <f t="shared" si="48"/>
        <v>ATRASADO</v>
      </c>
    </row>
    <row r="605" spans="2:11" s="63" customFormat="1">
      <c r="B605" s="10">
        <v>41394</v>
      </c>
      <c r="C605" s="16" t="s">
        <v>43</v>
      </c>
      <c r="D605" s="13" t="s">
        <v>48</v>
      </c>
      <c r="E605" s="19" t="s">
        <v>21</v>
      </c>
      <c r="F605" s="60">
        <v>2251</v>
      </c>
      <c r="G605" s="32">
        <v>20649.8</v>
      </c>
      <c r="H605" s="10">
        <v>41394</v>
      </c>
      <c r="I605" s="130">
        <f t="shared" si="45"/>
        <v>0</v>
      </c>
      <c r="J605" s="130">
        <f t="shared" si="46"/>
        <v>20649.8</v>
      </c>
      <c r="K605" s="186" t="str">
        <f t="shared" si="48"/>
        <v>ATRASADO</v>
      </c>
    </row>
    <row r="606" spans="2:11" s="77" customFormat="1">
      <c r="B606" s="10">
        <v>41425</v>
      </c>
      <c r="C606" s="16" t="s">
        <v>44</v>
      </c>
      <c r="D606" s="13" t="s">
        <v>48</v>
      </c>
      <c r="E606" s="19" t="s">
        <v>21</v>
      </c>
      <c r="F606" s="60">
        <v>2251</v>
      </c>
      <c r="G606" s="32">
        <v>20649.8</v>
      </c>
      <c r="H606" s="10">
        <v>41425</v>
      </c>
      <c r="I606" s="130">
        <f t="shared" si="45"/>
        <v>0</v>
      </c>
      <c r="J606" s="130">
        <f t="shared" si="46"/>
        <v>20649.8</v>
      </c>
      <c r="K606" s="186" t="str">
        <f t="shared" si="48"/>
        <v>ATRASADO</v>
      </c>
    </row>
    <row r="607" spans="2:11" s="86" customFormat="1">
      <c r="B607" s="10">
        <v>41455</v>
      </c>
      <c r="C607" s="16" t="s">
        <v>30</v>
      </c>
      <c r="D607" s="13" t="s">
        <v>48</v>
      </c>
      <c r="E607" s="19" t="s">
        <v>21</v>
      </c>
      <c r="F607" s="60">
        <v>2251</v>
      </c>
      <c r="G607" s="32">
        <v>20649.8</v>
      </c>
      <c r="H607" s="10">
        <v>41455</v>
      </c>
      <c r="I607" s="130">
        <f t="shared" si="45"/>
        <v>0</v>
      </c>
      <c r="J607" s="130">
        <f t="shared" si="46"/>
        <v>20649.8</v>
      </c>
      <c r="K607" s="186" t="str">
        <f t="shared" si="48"/>
        <v>ATRASADO</v>
      </c>
    </row>
    <row r="608" spans="2:11" s="77" customFormat="1">
      <c r="B608" s="10">
        <v>41485</v>
      </c>
      <c r="C608" s="16" t="s">
        <v>32</v>
      </c>
      <c r="D608" s="13" t="s">
        <v>48</v>
      </c>
      <c r="E608" s="19" t="s">
        <v>21</v>
      </c>
      <c r="F608" s="60">
        <v>2251</v>
      </c>
      <c r="G608" s="32">
        <v>20649.8</v>
      </c>
      <c r="H608" s="10">
        <v>41485</v>
      </c>
      <c r="I608" s="130">
        <f t="shared" si="45"/>
        <v>0</v>
      </c>
      <c r="J608" s="130">
        <f t="shared" si="46"/>
        <v>20649.8</v>
      </c>
      <c r="K608" s="186" t="str">
        <f t="shared" si="48"/>
        <v>ATRASADO</v>
      </c>
    </row>
    <row r="609" spans="2:11">
      <c r="B609" s="10">
        <v>41517</v>
      </c>
      <c r="C609" s="16" t="s">
        <v>33</v>
      </c>
      <c r="D609" s="13" t="s">
        <v>48</v>
      </c>
      <c r="E609" s="19" t="s">
        <v>21</v>
      </c>
      <c r="F609" s="60">
        <v>2251</v>
      </c>
      <c r="G609" s="32">
        <v>20649.8</v>
      </c>
      <c r="H609" s="10">
        <v>41517</v>
      </c>
      <c r="I609" s="130">
        <f t="shared" si="45"/>
        <v>0</v>
      </c>
      <c r="J609" s="130">
        <f t="shared" si="46"/>
        <v>20649.8</v>
      </c>
      <c r="K609" s="186" t="str">
        <f t="shared" si="48"/>
        <v>ATRASADO</v>
      </c>
    </row>
    <row r="610" spans="2:11">
      <c r="B610" s="10">
        <v>41547</v>
      </c>
      <c r="C610" s="16" t="s">
        <v>45</v>
      </c>
      <c r="D610" s="13" t="s">
        <v>48</v>
      </c>
      <c r="E610" s="19" t="s">
        <v>21</v>
      </c>
      <c r="F610" s="60">
        <v>2251</v>
      </c>
      <c r="G610" s="32">
        <v>20649.8</v>
      </c>
      <c r="H610" s="10">
        <v>41547</v>
      </c>
      <c r="I610" s="130">
        <f t="shared" si="45"/>
        <v>0</v>
      </c>
      <c r="J610" s="130">
        <f t="shared" si="46"/>
        <v>20649.8</v>
      </c>
      <c r="K610" s="186" t="str">
        <f t="shared" si="48"/>
        <v>ATRASADO</v>
      </c>
    </row>
    <row r="611" spans="2:11">
      <c r="B611" s="10">
        <v>41577</v>
      </c>
      <c r="C611" s="16" t="s">
        <v>46</v>
      </c>
      <c r="D611" s="13" t="s">
        <v>48</v>
      </c>
      <c r="E611" s="19" t="s">
        <v>21</v>
      </c>
      <c r="F611" s="60">
        <v>2251</v>
      </c>
      <c r="G611" s="32">
        <v>20649.8</v>
      </c>
      <c r="H611" s="10">
        <v>41577</v>
      </c>
      <c r="I611" s="130">
        <f t="shared" si="45"/>
        <v>0</v>
      </c>
      <c r="J611" s="130">
        <f t="shared" si="46"/>
        <v>20649.8</v>
      </c>
      <c r="K611" s="186" t="str">
        <f t="shared" si="48"/>
        <v>ATRASADO</v>
      </c>
    </row>
    <row r="612" spans="2:11">
      <c r="B612" s="10">
        <v>41608</v>
      </c>
      <c r="C612" s="16" t="s">
        <v>49</v>
      </c>
      <c r="D612" s="13" t="s">
        <v>48</v>
      </c>
      <c r="E612" s="19" t="s">
        <v>21</v>
      </c>
      <c r="F612" s="60">
        <v>2251</v>
      </c>
      <c r="G612" s="32">
        <v>20649.8</v>
      </c>
      <c r="H612" s="10">
        <v>41608</v>
      </c>
      <c r="I612" s="130">
        <f t="shared" si="45"/>
        <v>0</v>
      </c>
      <c r="J612" s="130">
        <f t="shared" si="46"/>
        <v>20649.8</v>
      </c>
      <c r="K612" s="186" t="str">
        <f t="shared" si="48"/>
        <v>ATRASADO</v>
      </c>
    </row>
    <row r="613" spans="2:11">
      <c r="B613" s="10">
        <v>41638</v>
      </c>
      <c r="C613" s="16" t="s">
        <v>50</v>
      </c>
      <c r="D613" s="13" t="s">
        <v>48</v>
      </c>
      <c r="E613" s="19" t="s">
        <v>21</v>
      </c>
      <c r="F613" s="60">
        <v>2251</v>
      </c>
      <c r="G613" s="32">
        <v>20649.8</v>
      </c>
      <c r="H613" s="10">
        <v>41638</v>
      </c>
      <c r="I613" s="130">
        <f t="shared" si="45"/>
        <v>0</v>
      </c>
      <c r="J613" s="130">
        <f t="shared" si="46"/>
        <v>20649.8</v>
      </c>
      <c r="K613" s="186" t="str">
        <f t="shared" si="48"/>
        <v>ATRASADO</v>
      </c>
    </row>
    <row r="614" spans="2:11">
      <c r="B614" s="10">
        <v>41669</v>
      </c>
      <c r="C614" s="16" t="s">
        <v>51</v>
      </c>
      <c r="D614" s="13" t="s">
        <v>48</v>
      </c>
      <c r="E614" s="19" t="s">
        <v>21</v>
      </c>
      <c r="F614" s="60">
        <v>2251</v>
      </c>
      <c r="G614" s="32">
        <v>20649.8</v>
      </c>
      <c r="H614" s="10">
        <v>41669</v>
      </c>
      <c r="I614" s="130">
        <f t="shared" si="45"/>
        <v>0</v>
      </c>
      <c r="J614" s="130">
        <f t="shared" si="46"/>
        <v>20649.8</v>
      </c>
      <c r="K614" s="186" t="str">
        <f t="shared" si="48"/>
        <v>ATRASADO</v>
      </c>
    </row>
    <row r="615" spans="2:11">
      <c r="B615" s="10">
        <v>41698</v>
      </c>
      <c r="C615" s="16" t="s">
        <v>52</v>
      </c>
      <c r="D615" s="13" t="s">
        <v>48</v>
      </c>
      <c r="E615" s="19" t="s">
        <v>21</v>
      </c>
      <c r="F615" s="60">
        <v>2251</v>
      </c>
      <c r="G615" s="32">
        <v>20649.8</v>
      </c>
      <c r="H615" s="10">
        <v>41698</v>
      </c>
      <c r="I615" s="130">
        <f t="shared" si="45"/>
        <v>0</v>
      </c>
      <c r="J615" s="130">
        <f t="shared" si="46"/>
        <v>20649.8</v>
      </c>
      <c r="K615" s="186" t="str">
        <f t="shared" si="48"/>
        <v>ATRASADO</v>
      </c>
    </row>
    <row r="616" spans="2:11">
      <c r="B616" s="10">
        <v>41729</v>
      </c>
      <c r="C616" s="16" t="s">
        <v>53</v>
      </c>
      <c r="D616" s="13" t="s">
        <v>48</v>
      </c>
      <c r="E616" s="19" t="s">
        <v>21</v>
      </c>
      <c r="F616" s="60">
        <v>2251</v>
      </c>
      <c r="G616" s="32">
        <v>20649.8</v>
      </c>
      <c r="H616" s="10">
        <v>41729</v>
      </c>
      <c r="I616" s="130">
        <f t="shared" si="45"/>
        <v>0</v>
      </c>
      <c r="J616" s="130">
        <f t="shared" si="46"/>
        <v>20649.8</v>
      </c>
      <c r="K616" s="186" t="str">
        <f t="shared" si="48"/>
        <v>ATRASADO</v>
      </c>
    </row>
    <row r="617" spans="2:11" s="237" customFormat="1">
      <c r="B617" s="10"/>
      <c r="C617" s="16"/>
      <c r="D617" s="13"/>
      <c r="E617" s="19"/>
      <c r="F617" s="60"/>
      <c r="G617" s="32"/>
      <c r="H617" s="10"/>
      <c r="I617" s="130"/>
      <c r="J617" s="130"/>
      <c r="K617" s="186"/>
    </row>
    <row r="618" spans="2:11" s="237" customFormat="1">
      <c r="B618" s="10">
        <v>44652</v>
      </c>
      <c r="C618" s="16" t="s">
        <v>1815</v>
      </c>
      <c r="D618" s="144" t="s">
        <v>1802</v>
      </c>
      <c r="E618" s="19" t="s">
        <v>102</v>
      </c>
      <c r="F618" s="60">
        <v>2221</v>
      </c>
      <c r="G618" s="32">
        <v>47200</v>
      </c>
      <c r="H618" s="10">
        <v>44652</v>
      </c>
      <c r="I618" s="130">
        <f>IF(G618&gt;0,0,"")</f>
        <v>0</v>
      </c>
      <c r="J618" s="130">
        <f>IF(I618=0,G618,"")</f>
        <v>47200</v>
      </c>
      <c r="K618" s="186" t="str">
        <f>IF(J618&gt;0,"ATRASADO","")</f>
        <v>ATRASADO</v>
      </c>
    </row>
    <row r="619" spans="2:11" s="237" customFormat="1">
      <c r="B619" s="10">
        <v>44652</v>
      </c>
      <c r="C619" s="16" t="s">
        <v>1831</v>
      </c>
      <c r="D619" s="144" t="s">
        <v>1802</v>
      </c>
      <c r="E619" s="19" t="s">
        <v>102</v>
      </c>
      <c r="F619" s="60">
        <v>2221</v>
      </c>
      <c r="G619" s="32">
        <v>47200</v>
      </c>
      <c r="H619" s="10">
        <v>44652</v>
      </c>
      <c r="I619" s="130">
        <f>IF(G619&gt;0,0,"")</f>
        <v>0</v>
      </c>
      <c r="J619" s="130">
        <f>IF(I619=0,G619,"")</f>
        <v>47200</v>
      </c>
      <c r="K619" s="186" t="str">
        <f>IF(J619&gt;0,"ATRASADO","")</f>
        <v>ATRASADO</v>
      </c>
    </row>
    <row r="620" spans="2:11" s="253" customFormat="1">
      <c r="B620" s="10"/>
      <c r="C620" s="16"/>
      <c r="D620" s="144"/>
      <c r="E620" s="19"/>
      <c r="F620" s="60"/>
      <c r="G620" s="32"/>
      <c r="H620" s="10"/>
      <c r="I620" s="130"/>
      <c r="J620" s="130"/>
      <c r="K620" s="186"/>
    </row>
    <row r="621" spans="2:11" s="253" customFormat="1">
      <c r="B621" s="10">
        <v>44682</v>
      </c>
      <c r="C621" s="16" t="s">
        <v>1828</v>
      </c>
      <c r="D621" s="144" t="s">
        <v>1876</v>
      </c>
      <c r="E621" s="19" t="s">
        <v>102</v>
      </c>
      <c r="F621" s="60">
        <v>2221</v>
      </c>
      <c r="G621" s="32">
        <v>23600</v>
      </c>
      <c r="H621" s="10">
        <v>44682</v>
      </c>
      <c r="I621" s="130">
        <f>IF(G621&gt;0,0,"")</f>
        <v>0</v>
      </c>
      <c r="J621" s="130">
        <f>IF(I621=0,G621,"")</f>
        <v>23600</v>
      </c>
      <c r="K621" s="186" t="str">
        <f>IF(J621&gt;0,"ATRASADO","")</f>
        <v>ATRASADO</v>
      </c>
    </row>
    <row r="622" spans="2:11" s="161" customFormat="1">
      <c r="B622" s="10"/>
      <c r="C622" s="16"/>
      <c r="D622" s="13"/>
      <c r="E622" s="19"/>
      <c r="F622" s="60"/>
      <c r="G622" s="32"/>
      <c r="H622" s="10"/>
      <c r="I622" s="130" t="str">
        <f>IF(G622&gt;0,0,"")</f>
        <v/>
      </c>
      <c r="J622" s="130" t="str">
        <f>IF(I622=0,G622,"")</f>
        <v/>
      </c>
      <c r="K622" s="186"/>
    </row>
    <row r="623" spans="2:11">
      <c r="B623" s="10">
        <v>42779</v>
      </c>
      <c r="C623" s="16">
        <v>1500000150</v>
      </c>
      <c r="D623" s="13" t="s">
        <v>156</v>
      </c>
      <c r="E623" s="19" t="s">
        <v>120</v>
      </c>
      <c r="F623" s="60">
        <v>2355</v>
      </c>
      <c r="G623" s="32">
        <v>105003.48</v>
      </c>
      <c r="H623" s="10">
        <v>42779</v>
      </c>
      <c r="I623" s="130">
        <f>IF(G623&gt;0,0,"")</f>
        <v>0</v>
      </c>
      <c r="J623" s="130">
        <f>IF(I623=0,G623,"")</f>
        <v>105003.48</v>
      </c>
      <c r="K623" s="186" t="str">
        <f>IF(J623&gt;0,"ATRASADO","")</f>
        <v>ATRASADO</v>
      </c>
    </row>
    <row r="624" spans="2:11" s="253" customFormat="1">
      <c r="B624" s="10"/>
      <c r="C624" s="16"/>
      <c r="D624" s="13"/>
      <c r="E624" s="19"/>
      <c r="F624" s="60"/>
      <c r="G624" s="32"/>
      <c r="H624" s="10"/>
      <c r="I624" s="130"/>
      <c r="J624" s="130"/>
      <c r="K624" s="186"/>
    </row>
    <row r="625" spans="2:11" s="253" customFormat="1">
      <c r="B625" s="10">
        <v>44682</v>
      </c>
      <c r="C625" s="16" t="s">
        <v>1270</v>
      </c>
      <c r="D625" s="13" t="s">
        <v>1884</v>
      </c>
      <c r="E625" s="19" t="s">
        <v>102</v>
      </c>
      <c r="F625" s="60">
        <v>2221</v>
      </c>
      <c r="G625" s="32">
        <v>23600</v>
      </c>
      <c r="H625" s="10">
        <v>44682</v>
      </c>
      <c r="I625" s="130">
        <f>IF(G625&gt;0,0,"")</f>
        <v>0</v>
      </c>
      <c r="J625" s="130">
        <f>IF(I625=0,G625,"")</f>
        <v>23600</v>
      </c>
      <c r="K625" s="186" t="str">
        <f>IF(J625&gt;0,"ATRASADO","")</f>
        <v>ATRASADO</v>
      </c>
    </row>
    <row r="626" spans="2:11" s="253" customFormat="1">
      <c r="B626" s="10">
        <v>44682</v>
      </c>
      <c r="C626" s="16" t="s">
        <v>1271</v>
      </c>
      <c r="D626" s="13" t="s">
        <v>1884</v>
      </c>
      <c r="E626" s="19" t="s">
        <v>102</v>
      </c>
      <c r="F626" s="60">
        <v>2221</v>
      </c>
      <c r="G626" s="32">
        <v>23600</v>
      </c>
      <c r="H626" s="10">
        <v>44682</v>
      </c>
      <c r="I626" s="130">
        <f>IF(G626&gt;0,0,"")</f>
        <v>0</v>
      </c>
      <c r="J626" s="130">
        <f>IF(I626=0,G626,"")</f>
        <v>23600</v>
      </c>
      <c r="K626" s="186" t="str">
        <f>IF(J626&gt;0,"ATRASADO","")</f>
        <v>ATRASADO</v>
      </c>
    </row>
    <row r="627" spans="2:11" s="253" customFormat="1">
      <c r="B627" s="10">
        <v>44682</v>
      </c>
      <c r="C627" s="16" t="s">
        <v>1272</v>
      </c>
      <c r="D627" s="13" t="s">
        <v>1884</v>
      </c>
      <c r="E627" s="19" t="s">
        <v>102</v>
      </c>
      <c r="F627" s="60">
        <v>2221</v>
      </c>
      <c r="G627" s="32">
        <v>23600</v>
      </c>
      <c r="H627" s="10">
        <v>44682</v>
      </c>
      <c r="I627" s="130">
        <f>IF(G627&gt;0,0,"")</f>
        <v>0</v>
      </c>
      <c r="J627" s="130">
        <f>IF(I627=0,G627,"")</f>
        <v>23600</v>
      </c>
      <c r="K627" s="186" t="str">
        <f>IF(J627&gt;0,"ATRASADO","")</f>
        <v>ATRASADO</v>
      </c>
    </row>
    <row r="628" spans="2:11" s="196" customFormat="1">
      <c r="B628" s="10"/>
      <c r="C628" s="16"/>
      <c r="D628" s="13"/>
      <c r="E628" s="19"/>
      <c r="F628" s="60"/>
      <c r="G628" s="32"/>
      <c r="H628" s="10"/>
      <c r="I628" s="130"/>
      <c r="J628" s="130"/>
      <c r="K628" s="186"/>
    </row>
    <row r="629" spans="2:11" s="161" customFormat="1">
      <c r="B629" s="10" t="s">
        <v>1260</v>
      </c>
      <c r="C629" s="16" t="s">
        <v>1289</v>
      </c>
      <c r="D629" s="13" t="s">
        <v>1288</v>
      </c>
      <c r="E629" s="19" t="s">
        <v>1287</v>
      </c>
      <c r="F629" s="60">
        <v>2242</v>
      </c>
      <c r="G629" s="32">
        <v>6145166.6600000001</v>
      </c>
      <c r="H629" s="10" t="s">
        <v>1260</v>
      </c>
      <c r="I629" s="130">
        <f>IF(G629&gt;0,0,"")</f>
        <v>0</v>
      </c>
      <c r="J629" s="130">
        <f>IF(I629=0,G629,"")</f>
        <v>6145166.6600000001</v>
      </c>
      <c r="K629" s="186" t="str">
        <f>IF(J629&gt;0,"ATRASADO","")</f>
        <v>ATRASADO</v>
      </c>
    </row>
    <row r="630" spans="2:11" s="253" customFormat="1">
      <c r="B630" s="10">
        <v>44682</v>
      </c>
      <c r="C630" s="16" t="s">
        <v>1934</v>
      </c>
      <c r="D630" s="13" t="s">
        <v>1288</v>
      </c>
      <c r="E630" s="19" t="s">
        <v>1287</v>
      </c>
      <c r="F630" s="60">
        <v>2242</v>
      </c>
      <c r="G630" s="32">
        <v>1357500</v>
      </c>
      <c r="H630" s="10">
        <v>44682</v>
      </c>
      <c r="I630" s="130">
        <f>IF(G630&gt;0,0,"")</f>
        <v>0</v>
      </c>
      <c r="J630" s="130">
        <f>IF(I630=0,G630,"")</f>
        <v>1357500</v>
      </c>
      <c r="K630" s="186" t="str">
        <f>IF(J630&gt;0,"ATRASADO","")</f>
        <v>ATRASADO</v>
      </c>
    </row>
    <row r="631" spans="2:11" s="199" customFormat="1">
      <c r="B631" s="10"/>
      <c r="C631" s="16"/>
      <c r="D631" s="13"/>
      <c r="E631" s="19"/>
      <c r="F631" s="60"/>
      <c r="G631" s="32"/>
      <c r="H631" s="10"/>
      <c r="I631" s="130"/>
      <c r="J631" s="130"/>
      <c r="K631" s="186"/>
    </row>
    <row r="632" spans="2:11" s="86" customFormat="1">
      <c r="B632" s="36">
        <v>41569</v>
      </c>
      <c r="C632" s="35" t="s">
        <v>513</v>
      </c>
      <c r="D632" s="13" t="s">
        <v>514</v>
      </c>
      <c r="E632" s="19" t="s">
        <v>515</v>
      </c>
      <c r="F632" s="60">
        <v>2322</v>
      </c>
      <c r="G632" s="32">
        <v>135346</v>
      </c>
      <c r="H632" s="36">
        <v>41569</v>
      </c>
      <c r="I632" s="130">
        <f>IF(G632&gt;0,0,"")</f>
        <v>0</v>
      </c>
      <c r="J632" s="130">
        <f>IF(I632=0,G632,"")</f>
        <v>135346</v>
      </c>
      <c r="K632" s="186" t="str">
        <f>IF(J632&gt;0,"ATRASADO","")</f>
        <v>ATRASADO</v>
      </c>
    </row>
    <row r="633" spans="2:11" s="199" customFormat="1">
      <c r="B633" s="10"/>
      <c r="C633" s="16"/>
      <c r="D633" s="13"/>
      <c r="E633" s="19"/>
      <c r="F633" s="60"/>
      <c r="G633" s="32"/>
      <c r="H633" s="10"/>
      <c r="I633" s="130"/>
      <c r="J633" s="130"/>
      <c r="K633" s="186"/>
    </row>
    <row r="634" spans="2:11">
      <c r="B634" s="10">
        <v>41459</v>
      </c>
      <c r="C634" s="16">
        <v>1500003420</v>
      </c>
      <c r="D634" s="13" t="s">
        <v>158</v>
      </c>
      <c r="E634" s="19" t="s">
        <v>144</v>
      </c>
      <c r="F634" s="60">
        <v>2286</v>
      </c>
      <c r="G634" s="32">
        <v>13885.6</v>
      </c>
      <c r="H634" s="10">
        <v>41459</v>
      </c>
      <c r="I634" s="130">
        <f t="shared" ref="I634:I650" si="49">IF(G634&gt;0,0,"")</f>
        <v>0</v>
      </c>
      <c r="J634" s="130">
        <f t="shared" ref="J634:J650" si="50">IF(I634=0,G634,"")</f>
        <v>13885.6</v>
      </c>
      <c r="K634" s="186" t="str">
        <f t="shared" ref="K634:K642" si="51">IF(J634&gt;0,"ATRASADO","")</f>
        <v>ATRASADO</v>
      </c>
    </row>
    <row r="635" spans="2:11">
      <c r="B635" s="10">
        <v>41472</v>
      </c>
      <c r="C635" s="16">
        <v>1500003427</v>
      </c>
      <c r="D635" s="13" t="s">
        <v>158</v>
      </c>
      <c r="E635" s="19" t="s">
        <v>144</v>
      </c>
      <c r="F635" s="60">
        <v>2286</v>
      </c>
      <c r="G635" s="32">
        <v>14124.5</v>
      </c>
      <c r="H635" s="10">
        <v>41472</v>
      </c>
      <c r="I635" s="130">
        <f t="shared" si="49"/>
        <v>0</v>
      </c>
      <c r="J635" s="130">
        <f t="shared" si="50"/>
        <v>14124.5</v>
      </c>
      <c r="K635" s="186" t="str">
        <f t="shared" si="51"/>
        <v>ATRASADO</v>
      </c>
    </row>
    <row r="636" spans="2:11">
      <c r="B636" s="10">
        <v>41479</v>
      </c>
      <c r="C636" s="16">
        <v>1500003435</v>
      </c>
      <c r="D636" s="13" t="s">
        <v>158</v>
      </c>
      <c r="E636" s="19" t="s">
        <v>144</v>
      </c>
      <c r="F636" s="60">
        <v>2286</v>
      </c>
      <c r="G636" s="32">
        <v>19723.599999999999</v>
      </c>
      <c r="H636" s="10">
        <v>41479</v>
      </c>
      <c r="I636" s="130">
        <f t="shared" si="49"/>
        <v>0</v>
      </c>
      <c r="J636" s="130">
        <f t="shared" si="50"/>
        <v>19723.599999999999</v>
      </c>
      <c r="K636" s="186" t="str">
        <f t="shared" si="51"/>
        <v>ATRASADO</v>
      </c>
    </row>
    <row r="637" spans="2:11">
      <c r="B637" s="10">
        <v>41481</v>
      </c>
      <c r="C637" s="16">
        <v>1500003436</v>
      </c>
      <c r="D637" s="13" t="s">
        <v>158</v>
      </c>
      <c r="E637" s="19" t="s">
        <v>144</v>
      </c>
      <c r="F637" s="60">
        <v>2286</v>
      </c>
      <c r="G637" s="32">
        <v>7456</v>
      </c>
      <c r="H637" s="10">
        <v>41481</v>
      </c>
      <c r="I637" s="130">
        <f t="shared" si="49"/>
        <v>0</v>
      </c>
      <c r="J637" s="130">
        <f t="shared" si="50"/>
        <v>7456</v>
      </c>
      <c r="K637" s="186" t="str">
        <f t="shared" si="51"/>
        <v>ATRASADO</v>
      </c>
    </row>
    <row r="638" spans="2:11">
      <c r="B638" s="10">
        <v>41485</v>
      </c>
      <c r="C638" s="16">
        <v>1500003437</v>
      </c>
      <c r="D638" s="13" t="s">
        <v>158</v>
      </c>
      <c r="E638" s="19" t="s">
        <v>144</v>
      </c>
      <c r="F638" s="60">
        <v>2286</v>
      </c>
      <c r="G638" s="32">
        <v>19723.599999999999</v>
      </c>
      <c r="H638" s="10">
        <v>41485</v>
      </c>
      <c r="I638" s="130">
        <f t="shared" si="49"/>
        <v>0</v>
      </c>
      <c r="J638" s="130">
        <f t="shared" si="50"/>
        <v>19723.599999999999</v>
      </c>
      <c r="K638" s="186" t="str">
        <f t="shared" si="51"/>
        <v>ATRASADO</v>
      </c>
    </row>
    <row r="639" spans="2:11">
      <c r="B639" s="10">
        <v>41495</v>
      </c>
      <c r="C639" s="16">
        <v>1500003451</v>
      </c>
      <c r="D639" s="13" t="s">
        <v>158</v>
      </c>
      <c r="E639" s="19" t="s">
        <v>144</v>
      </c>
      <c r="F639" s="60">
        <v>2286</v>
      </c>
      <c r="G639" s="32">
        <v>37692</v>
      </c>
      <c r="H639" s="10">
        <v>41495</v>
      </c>
      <c r="I639" s="130">
        <f t="shared" si="49"/>
        <v>0</v>
      </c>
      <c r="J639" s="130">
        <f t="shared" si="50"/>
        <v>37692</v>
      </c>
      <c r="K639" s="186" t="str">
        <f t="shared" si="51"/>
        <v>ATRASADO</v>
      </c>
    </row>
    <row r="640" spans="2:11">
      <c r="B640" s="10">
        <v>41494</v>
      </c>
      <c r="C640" s="16">
        <v>1500003449</v>
      </c>
      <c r="D640" s="13" t="s">
        <v>158</v>
      </c>
      <c r="E640" s="19" t="s">
        <v>144</v>
      </c>
      <c r="F640" s="60">
        <v>2286</v>
      </c>
      <c r="G640" s="32">
        <v>8816</v>
      </c>
      <c r="H640" s="10">
        <v>41494</v>
      </c>
      <c r="I640" s="130">
        <f t="shared" si="49"/>
        <v>0</v>
      </c>
      <c r="J640" s="130">
        <f t="shared" si="50"/>
        <v>8816</v>
      </c>
      <c r="K640" s="186" t="str">
        <f t="shared" si="51"/>
        <v>ATRASADO</v>
      </c>
    </row>
    <row r="641" spans="2:11" s="63" customFormat="1">
      <c r="B641" s="10">
        <v>41494</v>
      </c>
      <c r="C641" s="16">
        <v>1500003450</v>
      </c>
      <c r="D641" s="13" t="s">
        <v>158</v>
      </c>
      <c r="E641" s="19" t="s">
        <v>144</v>
      </c>
      <c r="F641" s="60">
        <v>2286</v>
      </c>
      <c r="G641" s="32">
        <v>15334</v>
      </c>
      <c r="H641" s="10">
        <v>41494</v>
      </c>
      <c r="I641" s="130">
        <f t="shared" si="49"/>
        <v>0</v>
      </c>
      <c r="J641" s="130">
        <f t="shared" si="50"/>
        <v>15334</v>
      </c>
      <c r="K641" s="186" t="str">
        <f t="shared" si="51"/>
        <v>ATRASADO</v>
      </c>
    </row>
    <row r="642" spans="2:11" s="182" customFormat="1">
      <c r="B642" s="10">
        <v>41499</v>
      </c>
      <c r="C642" s="16">
        <v>1500003452</v>
      </c>
      <c r="D642" s="13" t="s">
        <v>158</v>
      </c>
      <c r="E642" s="19" t="s">
        <v>144</v>
      </c>
      <c r="F642" s="60">
        <v>2286</v>
      </c>
      <c r="G642" s="32">
        <v>21175</v>
      </c>
      <c r="H642" s="10">
        <v>41499</v>
      </c>
      <c r="I642" s="130">
        <f t="shared" si="49"/>
        <v>0</v>
      </c>
      <c r="J642" s="130">
        <f t="shared" si="50"/>
        <v>21175</v>
      </c>
      <c r="K642" s="186" t="str">
        <f t="shared" si="51"/>
        <v>ATRASADO</v>
      </c>
    </row>
    <row r="643" spans="2:11" s="155" customFormat="1">
      <c r="B643" s="10"/>
      <c r="C643" s="12"/>
      <c r="D643" s="13"/>
      <c r="E643" s="19"/>
      <c r="F643" s="60"/>
      <c r="G643" s="32"/>
      <c r="H643" s="10"/>
      <c r="I643" s="130" t="str">
        <f t="shared" si="49"/>
        <v/>
      </c>
      <c r="J643" s="130" t="str">
        <f t="shared" si="50"/>
        <v/>
      </c>
      <c r="K643" s="186"/>
    </row>
    <row r="644" spans="2:11" s="182" customFormat="1">
      <c r="B644" s="10">
        <v>44440</v>
      </c>
      <c r="C644" s="12" t="s">
        <v>954</v>
      </c>
      <c r="D644" s="13" t="s">
        <v>1353</v>
      </c>
      <c r="E644" s="19" t="s">
        <v>102</v>
      </c>
      <c r="F644" s="60">
        <v>2221</v>
      </c>
      <c r="G644" s="32">
        <v>29500</v>
      </c>
      <c r="H644" s="10">
        <v>44440</v>
      </c>
      <c r="I644" s="130">
        <f t="shared" si="49"/>
        <v>0</v>
      </c>
      <c r="J644" s="130">
        <f t="shared" si="50"/>
        <v>29500</v>
      </c>
      <c r="K644" s="186" t="str">
        <f>IF(J644&gt;0,"ATRASADO","")</f>
        <v>ATRASADO</v>
      </c>
    </row>
    <row r="645" spans="2:11" s="182" customFormat="1">
      <c r="B645" s="10">
        <v>44445</v>
      </c>
      <c r="C645" s="12" t="s">
        <v>956</v>
      </c>
      <c r="D645" s="13" t="s">
        <v>1353</v>
      </c>
      <c r="E645" s="19" t="s">
        <v>102</v>
      </c>
      <c r="F645" s="60">
        <v>2221</v>
      </c>
      <c r="G645" s="32">
        <v>29500</v>
      </c>
      <c r="H645" s="10">
        <v>44445</v>
      </c>
      <c r="I645" s="130">
        <f t="shared" si="49"/>
        <v>0</v>
      </c>
      <c r="J645" s="130">
        <f t="shared" si="50"/>
        <v>29500</v>
      </c>
      <c r="K645" s="186" t="str">
        <f>IF(J645&gt;0,"ATRASADO","")</f>
        <v>ATRASADO</v>
      </c>
    </row>
    <row r="646" spans="2:11" s="182" customFormat="1">
      <c r="B646" s="10">
        <v>44501</v>
      </c>
      <c r="C646" s="12" t="s">
        <v>957</v>
      </c>
      <c r="D646" s="13" t="s">
        <v>1353</v>
      </c>
      <c r="E646" s="19" t="s">
        <v>102</v>
      </c>
      <c r="F646" s="60">
        <v>2221</v>
      </c>
      <c r="G646" s="32">
        <v>29500</v>
      </c>
      <c r="H646" s="10">
        <v>44501</v>
      </c>
      <c r="I646" s="130">
        <f t="shared" si="49"/>
        <v>0</v>
      </c>
      <c r="J646" s="130">
        <f t="shared" si="50"/>
        <v>29500</v>
      </c>
      <c r="K646" s="186" t="str">
        <f>IF(J646&gt;0,"ATRASADO","")</f>
        <v>ATRASADO</v>
      </c>
    </row>
    <row r="647" spans="2:11" s="253" customFormat="1">
      <c r="B647" s="10">
        <v>44682</v>
      </c>
      <c r="C647" s="12" t="s">
        <v>1819</v>
      </c>
      <c r="D647" s="13" t="s">
        <v>1353</v>
      </c>
      <c r="E647" s="19" t="s">
        <v>102</v>
      </c>
      <c r="F647" s="60">
        <v>2221</v>
      </c>
      <c r="G647" s="32">
        <v>29500</v>
      </c>
      <c r="H647" s="10">
        <v>44682</v>
      </c>
      <c r="I647" s="130">
        <f t="shared" si="49"/>
        <v>0</v>
      </c>
      <c r="J647" s="130">
        <f t="shared" si="50"/>
        <v>29500</v>
      </c>
      <c r="K647" s="186" t="str">
        <f>IF(J647&gt;0,"ATRASADO","")</f>
        <v>ATRASADO</v>
      </c>
    </row>
    <row r="648" spans="2:11" s="182" customFormat="1">
      <c r="B648" s="10">
        <v>44682</v>
      </c>
      <c r="C648" s="12" t="s">
        <v>961</v>
      </c>
      <c r="D648" s="13" t="s">
        <v>1353</v>
      </c>
      <c r="E648" s="19" t="s">
        <v>102</v>
      </c>
      <c r="F648" s="60">
        <v>2221</v>
      </c>
      <c r="G648" s="32">
        <v>29500</v>
      </c>
      <c r="H648" s="10">
        <v>44682</v>
      </c>
      <c r="I648" s="130">
        <f t="shared" si="49"/>
        <v>0</v>
      </c>
      <c r="J648" s="130">
        <f t="shared" si="50"/>
        <v>29500</v>
      </c>
      <c r="K648" s="186" t="str">
        <f>IF(J648&gt;0,"ATRASADO","")</f>
        <v>ATRASADO</v>
      </c>
    </row>
    <row r="649" spans="2:11" s="182" customFormat="1">
      <c r="B649" s="10"/>
      <c r="C649" s="12"/>
      <c r="D649" s="13"/>
      <c r="E649" s="19"/>
      <c r="F649" s="60"/>
      <c r="G649" s="32"/>
      <c r="H649" s="10"/>
      <c r="I649" s="130" t="str">
        <f t="shared" si="49"/>
        <v/>
      </c>
      <c r="J649" s="130" t="str">
        <f t="shared" si="50"/>
        <v/>
      </c>
      <c r="K649" s="186"/>
    </row>
    <row r="650" spans="2:11" s="78" customFormat="1" ht="24.75">
      <c r="B650" s="10">
        <v>42576</v>
      </c>
      <c r="C650" s="12">
        <v>1500000362</v>
      </c>
      <c r="D650" s="13" t="s">
        <v>492</v>
      </c>
      <c r="E650" s="19" t="s">
        <v>493</v>
      </c>
      <c r="F650" s="60">
        <v>2272</v>
      </c>
      <c r="G650" s="32">
        <v>19824</v>
      </c>
      <c r="H650" s="10">
        <v>42576</v>
      </c>
      <c r="I650" s="130">
        <f t="shared" si="49"/>
        <v>0</v>
      </c>
      <c r="J650" s="130">
        <f t="shared" si="50"/>
        <v>19824</v>
      </c>
      <c r="K650" s="186" t="str">
        <f>IF(J650&gt;0,"ATRASADO","")</f>
        <v>ATRASADO</v>
      </c>
    </row>
    <row r="651" spans="2:11" s="209" customFormat="1">
      <c r="B651" s="10"/>
      <c r="C651" s="16"/>
      <c r="D651" s="13"/>
      <c r="E651" s="19"/>
      <c r="F651" s="60"/>
      <c r="G651" s="32"/>
      <c r="H651" s="10"/>
      <c r="I651" s="130"/>
      <c r="J651" s="130"/>
      <c r="K651" s="186"/>
    </row>
    <row r="652" spans="2:11" s="209" customFormat="1">
      <c r="B652" s="10">
        <v>44652</v>
      </c>
      <c r="C652" s="16" t="s">
        <v>1834</v>
      </c>
      <c r="D652" s="13" t="s">
        <v>1730</v>
      </c>
      <c r="E652" s="19" t="s">
        <v>566</v>
      </c>
      <c r="F652" s="60">
        <v>2322</v>
      </c>
      <c r="G652" s="32">
        <v>44000</v>
      </c>
      <c r="H652" s="10">
        <v>44652</v>
      </c>
      <c r="I652" s="130">
        <f t="shared" ref="I652:I657" si="52">IF(G652&gt;0,0,"")</f>
        <v>0</v>
      </c>
      <c r="J652" s="130">
        <f t="shared" ref="J652:J657" si="53">IF(I652=0,G652,"")</f>
        <v>44000</v>
      </c>
      <c r="K652" s="186" t="str">
        <f t="shared" ref="K652:K657" si="54">IF(J652&gt;0,"ATRASADO","")</f>
        <v>ATRASADO</v>
      </c>
    </row>
    <row r="653" spans="2:11" s="209" customFormat="1">
      <c r="B653" s="10">
        <v>44652</v>
      </c>
      <c r="C653" s="16" t="s">
        <v>1835</v>
      </c>
      <c r="D653" s="13" t="s">
        <v>1730</v>
      </c>
      <c r="E653" s="19" t="s">
        <v>566</v>
      </c>
      <c r="F653" s="60">
        <v>2322</v>
      </c>
      <c r="G653" s="32">
        <v>44000</v>
      </c>
      <c r="H653" s="10">
        <v>44652</v>
      </c>
      <c r="I653" s="130">
        <f t="shared" si="52"/>
        <v>0</v>
      </c>
      <c r="J653" s="130">
        <f t="shared" si="53"/>
        <v>44000</v>
      </c>
      <c r="K653" s="186" t="str">
        <f t="shared" si="54"/>
        <v>ATRASADO</v>
      </c>
    </row>
    <row r="654" spans="2:11" s="209" customFormat="1">
      <c r="B654" s="10">
        <v>44652</v>
      </c>
      <c r="C654" s="16" t="s">
        <v>1391</v>
      </c>
      <c r="D654" s="13" t="s">
        <v>1730</v>
      </c>
      <c r="E654" s="19" t="s">
        <v>566</v>
      </c>
      <c r="F654" s="60">
        <v>2322</v>
      </c>
      <c r="G654" s="32">
        <v>22000</v>
      </c>
      <c r="H654" s="10">
        <v>44652</v>
      </c>
      <c r="I654" s="130">
        <f t="shared" si="52"/>
        <v>0</v>
      </c>
      <c r="J654" s="130">
        <f t="shared" si="53"/>
        <v>22000</v>
      </c>
      <c r="K654" s="186" t="str">
        <f t="shared" si="54"/>
        <v>ATRASADO</v>
      </c>
    </row>
    <row r="655" spans="2:11" s="209" customFormat="1">
      <c r="B655" s="10">
        <v>44652</v>
      </c>
      <c r="C655" s="16" t="s">
        <v>1832</v>
      </c>
      <c r="D655" s="13" t="s">
        <v>1730</v>
      </c>
      <c r="E655" s="19" t="s">
        <v>566</v>
      </c>
      <c r="F655" s="60">
        <v>2322</v>
      </c>
      <c r="G655" s="32">
        <v>22000</v>
      </c>
      <c r="H655" s="10">
        <v>44652</v>
      </c>
      <c r="I655" s="130">
        <f t="shared" si="52"/>
        <v>0</v>
      </c>
      <c r="J655" s="130">
        <f t="shared" si="53"/>
        <v>22000</v>
      </c>
      <c r="K655" s="186" t="str">
        <f t="shared" si="54"/>
        <v>ATRASADO</v>
      </c>
    </row>
    <row r="656" spans="2:11" s="237" customFormat="1">
      <c r="B656" s="10">
        <v>44681</v>
      </c>
      <c r="C656" s="16" t="s">
        <v>1836</v>
      </c>
      <c r="D656" s="13" t="s">
        <v>1730</v>
      </c>
      <c r="E656" s="19" t="s">
        <v>566</v>
      </c>
      <c r="F656" s="60"/>
      <c r="G656" s="32">
        <v>49000</v>
      </c>
      <c r="H656" s="10">
        <v>44681</v>
      </c>
      <c r="I656" s="130">
        <f t="shared" si="52"/>
        <v>0</v>
      </c>
      <c r="J656" s="130">
        <f t="shared" si="53"/>
        <v>49000</v>
      </c>
      <c r="K656" s="186" t="str">
        <f t="shared" si="54"/>
        <v>ATRASADO</v>
      </c>
    </row>
    <row r="657" spans="2:11" s="209" customFormat="1">
      <c r="B657" s="10">
        <v>44673</v>
      </c>
      <c r="C657" s="16" t="s">
        <v>1833</v>
      </c>
      <c r="D657" s="13" t="s">
        <v>1730</v>
      </c>
      <c r="E657" s="19" t="s">
        <v>566</v>
      </c>
      <c r="F657" s="60">
        <v>2322</v>
      </c>
      <c r="G657" s="32">
        <v>73500</v>
      </c>
      <c r="H657" s="10">
        <v>44673</v>
      </c>
      <c r="I657" s="130">
        <f t="shared" si="52"/>
        <v>0</v>
      </c>
      <c r="J657" s="130">
        <f t="shared" si="53"/>
        <v>73500</v>
      </c>
      <c r="K657" s="186" t="str">
        <f t="shared" si="54"/>
        <v>ATRASADO</v>
      </c>
    </row>
    <row r="658" spans="2:11" s="209" customFormat="1">
      <c r="B658" s="10"/>
      <c r="C658" s="16"/>
      <c r="D658" s="13"/>
      <c r="E658" s="19"/>
      <c r="F658" s="60"/>
      <c r="G658" s="32"/>
      <c r="H658" s="10"/>
      <c r="I658" s="130"/>
      <c r="J658" s="130"/>
      <c r="K658" s="186"/>
    </row>
    <row r="659" spans="2:11" s="193" customFormat="1">
      <c r="B659" s="10"/>
      <c r="C659" s="16"/>
      <c r="D659" s="13"/>
      <c r="E659" s="19"/>
      <c r="F659" s="60"/>
      <c r="G659" s="32"/>
      <c r="H659" s="10"/>
      <c r="I659" s="130"/>
      <c r="J659" s="130"/>
      <c r="K659" s="186"/>
    </row>
    <row r="660" spans="2:11" s="83" customFormat="1">
      <c r="B660" s="10">
        <v>42879</v>
      </c>
      <c r="C660" s="16">
        <v>1500000017</v>
      </c>
      <c r="D660" s="13" t="s">
        <v>161</v>
      </c>
      <c r="E660" s="19" t="s">
        <v>162</v>
      </c>
      <c r="F660" s="60">
        <v>2371</v>
      </c>
      <c r="G660" s="32">
        <v>14671.89</v>
      </c>
      <c r="H660" s="10">
        <v>42879</v>
      </c>
      <c r="I660" s="130">
        <f t="shared" ref="I660:I667" si="55">IF(G660&gt;0,0,"")</f>
        <v>0</v>
      </c>
      <c r="J660" s="130">
        <f t="shared" ref="J660:J667" si="56">IF(I660=0,G660,"")</f>
        <v>14671.89</v>
      </c>
      <c r="K660" s="186" t="str">
        <f>IF(J660&gt;0,"ATRASADO","")</f>
        <v>ATRASADO</v>
      </c>
    </row>
    <row r="661" spans="2:11" s="77" customFormat="1">
      <c r="B661" s="10">
        <v>42888</v>
      </c>
      <c r="C661" s="16">
        <v>1500000018</v>
      </c>
      <c r="D661" s="13" t="s">
        <v>161</v>
      </c>
      <c r="E661" s="19" t="s">
        <v>162</v>
      </c>
      <c r="F661" s="60">
        <v>2371</v>
      </c>
      <c r="G661" s="32">
        <v>73000</v>
      </c>
      <c r="H661" s="10">
        <v>42888</v>
      </c>
      <c r="I661" s="130">
        <f t="shared" si="55"/>
        <v>0</v>
      </c>
      <c r="J661" s="130">
        <f t="shared" si="56"/>
        <v>73000</v>
      </c>
      <c r="K661" s="186" t="str">
        <f>IF(J661&gt;0,"ATRASADO","")</f>
        <v>ATRASADO</v>
      </c>
    </row>
    <row r="662" spans="2:11" s="77" customFormat="1">
      <c r="B662" s="10">
        <v>42899</v>
      </c>
      <c r="C662" s="16">
        <v>1500000019</v>
      </c>
      <c r="D662" s="13" t="s">
        <v>161</v>
      </c>
      <c r="E662" s="19" t="s">
        <v>162</v>
      </c>
      <c r="F662" s="60">
        <v>2371</v>
      </c>
      <c r="G662" s="32">
        <v>70250</v>
      </c>
      <c r="H662" s="10">
        <v>42899</v>
      </c>
      <c r="I662" s="130">
        <f t="shared" si="55"/>
        <v>0</v>
      </c>
      <c r="J662" s="130">
        <f t="shared" si="56"/>
        <v>70250</v>
      </c>
      <c r="K662" s="186" t="str">
        <f>IF(J662&gt;0,"ATRASADO","")</f>
        <v>ATRASADO</v>
      </c>
    </row>
    <row r="663" spans="2:11" s="86" customFormat="1">
      <c r="B663" s="10"/>
      <c r="C663" s="16"/>
      <c r="D663" s="13"/>
      <c r="E663" s="19"/>
      <c r="F663" s="60"/>
      <c r="G663" s="32"/>
      <c r="H663" s="10"/>
      <c r="I663" s="130" t="str">
        <f t="shared" si="55"/>
        <v/>
      </c>
      <c r="J663" s="130" t="str">
        <f t="shared" si="56"/>
        <v/>
      </c>
      <c r="K663" s="186"/>
    </row>
    <row r="664" spans="2:11" s="82" customFormat="1">
      <c r="B664" s="24">
        <v>42597</v>
      </c>
      <c r="C664" s="21" t="s">
        <v>87</v>
      </c>
      <c r="D664" s="13" t="s">
        <v>88</v>
      </c>
      <c r="E664" s="19" t="s">
        <v>21</v>
      </c>
      <c r="F664" s="60">
        <v>2251</v>
      </c>
      <c r="G664" s="32">
        <v>14278</v>
      </c>
      <c r="H664" s="24">
        <v>42597</v>
      </c>
      <c r="I664" s="130">
        <f t="shared" si="55"/>
        <v>0</v>
      </c>
      <c r="J664" s="130">
        <f t="shared" si="56"/>
        <v>14278</v>
      </c>
      <c r="K664" s="186" t="str">
        <f>IF(J664&gt;0,"ATRASADO","")</f>
        <v>ATRASADO</v>
      </c>
    </row>
    <row r="665" spans="2:11" s="73" customFormat="1">
      <c r="B665" s="24">
        <v>42628</v>
      </c>
      <c r="C665" s="21" t="s">
        <v>89</v>
      </c>
      <c r="D665" s="13" t="s">
        <v>88</v>
      </c>
      <c r="E665" s="19" t="s">
        <v>21</v>
      </c>
      <c r="F665" s="60">
        <v>2251</v>
      </c>
      <c r="G665" s="32">
        <v>14278</v>
      </c>
      <c r="H665" s="24">
        <v>42628</v>
      </c>
      <c r="I665" s="130">
        <f t="shared" si="55"/>
        <v>0</v>
      </c>
      <c r="J665" s="130">
        <f t="shared" si="56"/>
        <v>14278</v>
      </c>
      <c r="K665" s="186" t="str">
        <f>IF(J665&gt;0,"ATRASADO","")</f>
        <v>ATRASADO</v>
      </c>
    </row>
    <row r="666" spans="2:11" s="86" customFormat="1">
      <c r="B666" s="24"/>
      <c r="C666" s="21"/>
      <c r="D666" s="13"/>
      <c r="E666" s="19"/>
      <c r="F666" s="60"/>
      <c r="G666" s="32"/>
      <c r="H666" s="24"/>
      <c r="I666" s="130" t="str">
        <f t="shared" si="55"/>
        <v/>
      </c>
      <c r="J666" s="130" t="str">
        <f t="shared" si="56"/>
        <v/>
      </c>
      <c r="K666" s="186"/>
    </row>
    <row r="667" spans="2:11">
      <c r="B667" s="10">
        <v>41444</v>
      </c>
      <c r="C667" s="16">
        <v>1500008718</v>
      </c>
      <c r="D667" s="13" t="s">
        <v>159</v>
      </c>
      <c r="E667" s="19" t="s">
        <v>160</v>
      </c>
      <c r="F667" s="60">
        <v>2131</v>
      </c>
      <c r="G667" s="32">
        <v>69305</v>
      </c>
      <c r="H667" s="10">
        <v>41444</v>
      </c>
      <c r="I667" s="130">
        <f t="shared" si="55"/>
        <v>0</v>
      </c>
      <c r="J667" s="130">
        <f t="shared" si="56"/>
        <v>69305</v>
      </c>
      <c r="K667" s="186" t="str">
        <f>IF(J667&gt;0,"ATRASADO","")</f>
        <v>ATRASADO</v>
      </c>
    </row>
    <row r="668" spans="2:11" s="196" customFormat="1">
      <c r="B668" s="10"/>
      <c r="C668" s="16"/>
      <c r="D668" s="13"/>
      <c r="E668" s="19"/>
      <c r="F668" s="60"/>
      <c r="G668" s="32"/>
      <c r="H668" s="10"/>
      <c r="I668" s="130"/>
      <c r="J668" s="130"/>
      <c r="K668" s="186"/>
    </row>
    <row r="669" spans="2:11">
      <c r="B669" s="11">
        <v>41060</v>
      </c>
      <c r="C669" s="40" t="s">
        <v>269</v>
      </c>
      <c r="D669" s="13" t="s">
        <v>55</v>
      </c>
      <c r="E669" s="19" t="s">
        <v>21</v>
      </c>
      <c r="F669" s="60">
        <v>2251</v>
      </c>
      <c r="G669" s="32">
        <v>100000</v>
      </c>
      <c r="H669" s="10">
        <v>41060</v>
      </c>
      <c r="I669" s="130">
        <f t="shared" ref="I669:I700" si="57">IF(G669&gt;0,0,"")</f>
        <v>0</v>
      </c>
      <c r="J669" s="130">
        <f t="shared" ref="J669:J700" si="58">IF(I669=0,G669,"")</f>
        <v>100000</v>
      </c>
      <c r="K669" s="186" t="str">
        <f t="shared" ref="K669:K700" si="59">IF(J669&gt;0,"ATRASADO","")</f>
        <v>ATRASADO</v>
      </c>
    </row>
    <row r="670" spans="2:11">
      <c r="B670" s="23">
        <v>41182</v>
      </c>
      <c r="C670" s="18" t="s">
        <v>54</v>
      </c>
      <c r="D670" s="13" t="s">
        <v>55</v>
      </c>
      <c r="E670" s="19" t="s">
        <v>21</v>
      </c>
      <c r="F670" s="60">
        <v>2251</v>
      </c>
      <c r="G670" s="32">
        <v>100000</v>
      </c>
      <c r="H670" s="10">
        <v>41182</v>
      </c>
      <c r="I670" s="130">
        <f t="shared" si="57"/>
        <v>0</v>
      </c>
      <c r="J670" s="130">
        <f t="shared" si="58"/>
        <v>100000</v>
      </c>
      <c r="K670" s="186" t="str">
        <f t="shared" si="59"/>
        <v>ATRASADO</v>
      </c>
    </row>
    <row r="671" spans="2:11" s="72" customFormat="1">
      <c r="B671" s="23">
        <v>41213</v>
      </c>
      <c r="C671" s="18" t="s">
        <v>47</v>
      </c>
      <c r="D671" s="13" t="s">
        <v>55</v>
      </c>
      <c r="E671" s="19" t="s">
        <v>21</v>
      </c>
      <c r="F671" s="60">
        <v>2251</v>
      </c>
      <c r="G671" s="32">
        <v>100000</v>
      </c>
      <c r="H671" s="10">
        <v>41213</v>
      </c>
      <c r="I671" s="130">
        <f t="shared" si="57"/>
        <v>0</v>
      </c>
      <c r="J671" s="130">
        <f t="shared" si="58"/>
        <v>100000</v>
      </c>
      <c r="K671" s="186" t="str">
        <f t="shared" si="59"/>
        <v>ATRASADO</v>
      </c>
    </row>
    <row r="672" spans="2:11" s="73" customFormat="1">
      <c r="B672" s="23" t="s">
        <v>56</v>
      </c>
      <c r="C672" s="18" t="s">
        <v>37</v>
      </c>
      <c r="D672" s="13" t="s">
        <v>55</v>
      </c>
      <c r="E672" s="19" t="s">
        <v>21</v>
      </c>
      <c r="F672" s="60">
        <v>2251</v>
      </c>
      <c r="G672" s="32">
        <v>100000</v>
      </c>
      <c r="H672" s="10" t="s">
        <v>56</v>
      </c>
      <c r="I672" s="130">
        <f t="shared" si="57"/>
        <v>0</v>
      </c>
      <c r="J672" s="130">
        <f t="shared" si="58"/>
        <v>100000</v>
      </c>
      <c r="K672" s="186" t="str">
        <f t="shared" si="59"/>
        <v>ATRASADO</v>
      </c>
    </row>
    <row r="673" spans="2:11" s="73" customFormat="1">
      <c r="B673" s="23" t="s">
        <v>57</v>
      </c>
      <c r="C673" s="18" t="s">
        <v>39</v>
      </c>
      <c r="D673" s="13" t="s">
        <v>55</v>
      </c>
      <c r="E673" s="19" t="s">
        <v>21</v>
      </c>
      <c r="F673" s="60">
        <v>2251</v>
      </c>
      <c r="G673" s="32">
        <v>100000</v>
      </c>
      <c r="H673" s="10" t="s">
        <v>57</v>
      </c>
      <c r="I673" s="130">
        <f t="shared" si="57"/>
        <v>0</v>
      </c>
      <c r="J673" s="130">
        <f t="shared" si="58"/>
        <v>100000</v>
      </c>
      <c r="K673" s="186" t="str">
        <f t="shared" si="59"/>
        <v>ATRASADO</v>
      </c>
    </row>
    <row r="674" spans="2:11" s="78" customFormat="1">
      <c r="B674" s="23">
        <v>41333</v>
      </c>
      <c r="C674" s="15" t="s">
        <v>40</v>
      </c>
      <c r="D674" s="13" t="s">
        <v>55</v>
      </c>
      <c r="E674" s="19" t="s">
        <v>21</v>
      </c>
      <c r="F674" s="60">
        <v>2251</v>
      </c>
      <c r="G674" s="32">
        <v>100000</v>
      </c>
      <c r="H674" s="10">
        <v>41333</v>
      </c>
      <c r="I674" s="130">
        <f t="shared" si="57"/>
        <v>0</v>
      </c>
      <c r="J674" s="130">
        <f t="shared" si="58"/>
        <v>100000</v>
      </c>
      <c r="K674" s="186" t="str">
        <f t="shared" si="59"/>
        <v>ATRASADO</v>
      </c>
    </row>
    <row r="675" spans="2:11" s="83" customFormat="1">
      <c r="B675" s="23">
        <v>41333</v>
      </c>
      <c r="C675" s="15" t="s">
        <v>41</v>
      </c>
      <c r="D675" s="13" t="s">
        <v>55</v>
      </c>
      <c r="E675" s="19" t="s">
        <v>21</v>
      </c>
      <c r="F675" s="60">
        <v>2251</v>
      </c>
      <c r="G675" s="32">
        <v>100000</v>
      </c>
      <c r="H675" s="10">
        <v>41333</v>
      </c>
      <c r="I675" s="130">
        <f t="shared" si="57"/>
        <v>0</v>
      </c>
      <c r="J675" s="130">
        <f t="shared" si="58"/>
        <v>100000</v>
      </c>
      <c r="K675" s="186" t="str">
        <f t="shared" si="59"/>
        <v>ATRASADO</v>
      </c>
    </row>
    <row r="676" spans="2:11" s="86" customFormat="1">
      <c r="B676" s="23">
        <v>41364</v>
      </c>
      <c r="C676" s="15" t="s">
        <v>42</v>
      </c>
      <c r="D676" s="13" t="s">
        <v>55</v>
      </c>
      <c r="E676" s="19" t="s">
        <v>21</v>
      </c>
      <c r="F676" s="60">
        <v>2251</v>
      </c>
      <c r="G676" s="32">
        <v>100000</v>
      </c>
      <c r="H676" s="10">
        <v>41364</v>
      </c>
      <c r="I676" s="130">
        <f t="shared" si="57"/>
        <v>0</v>
      </c>
      <c r="J676" s="130">
        <f t="shared" si="58"/>
        <v>100000</v>
      </c>
      <c r="K676" s="186" t="str">
        <f t="shared" si="59"/>
        <v>ATRASADO</v>
      </c>
    </row>
    <row r="677" spans="2:11" s="86" customFormat="1">
      <c r="B677" s="23">
        <v>41394</v>
      </c>
      <c r="C677" s="15" t="s">
        <v>43</v>
      </c>
      <c r="D677" s="13" t="s">
        <v>55</v>
      </c>
      <c r="E677" s="19" t="s">
        <v>21</v>
      </c>
      <c r="F677" s="60">
        <v>2251</v>
      </c>
      <c r="G677" s="32">
        <v>100000</v>
      </c>
      <c r="H677" s="10">
        <v>41394</v>
      </c>
      <c r="I677" s="130">
        <f t="shared" si="57"/>
        <v>0</v>
      </c>
      <c r="J677" s="130">
        <f t="shared" si="58"/>
        <v>100000</v>
      </c>
      <c r="K677" s="186" t="str">
        <f t="shared" si="59"/>
        <v>ATRASADO</v>
      </c>
    </row>
    <row r="678" spans="2:11" s="86" customFormat="1">
      <c r="B678" s="23">
        <v>41425</v>
      </c>
      <c r="C678" s="15" t="s">
        <v>44</v>
      </c>
      <c r="D678" s="13" t="s">
        <v>55</v>
      </c>
      <c r="E678" s="19" t="s">
        <v>21</v>
      </c>
      <c r="F678" s="60">
        <v>2251</v>
      </c>
      <c r="G678" s="32">
        <v>100000</v>
      </c>
      <c r="H678" s="10">
        <v>41425</v>
      </c>
      <c r="I678" s="130">
        <f t="shared" si="57"/>
        <v>0</v>
      </c>
      <c r="J678" s="130">
        <f t="shared" si="58"/>
        <v>100000</v>
      </c>
      <c r="K678" s="186" t="str">
        <f t="shared" si="59"/>
        <v>ATRASADO</v>
      </c>
    </row>
    <row r="679" spans="2:11" s="86" customFormat="1">
      <c r="B679" s="23">
        <v>41455</v>
      </c>
      <c r="C679" s="15" t="s">
        <v>30</v>
      </c>
      <c r="D679" s="13" t="s">
        <v>55</v>
      </c>
      <c r="E679" s="19" t="s">
        <v>21</v>
      </c>
      <c r="F679" s="60">
        <v>2251</v>
      </c>
      <c r="G679" s="32">
        <v>100000</v>
      </c>
      <c r="H679" s="10">
        <v>41455</v>
      </c>
      <c r="I679" s="130">
        <f t="shared" si="57"/>
        <v>0</v>
      </c>
      <c r="J679" s="130">
        <f t="shared" si="58"/>
        <v>100000</v>
      </c>
      <c r="K679" s="186" t="str">
        <f t="shared" si="59"/>
        <v>ATRASADO</v>
      </c>
    </row>
    <row r="680" spans="2:11" s="86" customFormat="1">
      <c r="B680" s="23">
        <v>41485</v>
      </c>
      <c r="C680" s="15" t="s">
        <v>32</v>
      </c>
      <c r="D680" s="13" t="s">
        <v>55</v>
      </c>
      <c r="E680" s="19" t="s">
        <v>21</v>
      </c>
      <c r="F680" s="60">
        <v>2251</v>
      </c>
      <c r="G680" s="32">
        <v>100000</v>
      </c>
      <c r="H680" s="10">
        <v>41485</v>
      </c>
      <c r="I680" s="130">
        <f t="shared" si="57"/>
        <v>0</v>
      </c>
      <c r="J680" s="130">
        <f t="shared" si="58"/>
        <v>100000</v>
      </c>
      <c r="K680" s="186" t="str">
        <f t="shared" si="59"/>
        <v>ATRASADO</v>
      </c>
    </row>
    <row r="681" spans="2:11" s="86" customFormat="1">
      <c r="B681" s="23">
        <v>41501</v>
      </c>
      <c r="C681" s="15" t="s">
        <v>33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41501</v>
      </c>
      <c r="I681" s="130">
        <f t="shared" si="57"/>
        <v>0</v>
      </c>
      <c r="J681" s="130">
        <f t="shared" si="58"/>
        <v>100000</v>
      </c>
      <c r="K681" s="186" t="str">
        <f t="shared" si="59"/>
        <v>ATRASADO</v>
      </c>
    </row>
    <row r="682" spans="2:11" s="86" customFormat="1">
      <c r="B682" s="23">
        <v>41547</v>
      </c>
      <c r="C682" s="15" t="s">
        <v>45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41547</v>
      </c>
      <c r="I682" s="130">
        <f t="shared" si="57"/>
        <v>0</v>
      </c>
      <c r="J682" s="130">
        <f t="shared" si="58"/>
        <v>100000</v>
      </c>
      <c r="K682" s="186" t="str">
        <f t="shared" si="59"/>
        <v>ATRASADO</v>
      </c>
    </row>
    <row r="683" spans="2:11" s="86" customFormat="1">
      <c r="B683" s="23">
        <v>41577</v>
      </c>
      <c r="C683" s="15" t="s">
        <v>46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41577</v>
      </c>
      <c r="I683" s="130">
        <f t="shared" si="57"/>
        <v>0</v>
      </c>
      <c r="J683" s="130">
        <f t="shared" si="58"/>
        <v>100000</v>
      </c>
      <c r="K683" s="186" t="str">
        <f t="shared" si="59"/>
        <v>ATRASADO</v>
      </c>
    </row>
    <row r="684" spans="2:11" s="77" customFormat="1">
      <c r="B684" s="23">
        <v>41608</v>
      </c>
      <c r="C684" s="15" t="s">
        <v>49</v>
      </c>
      <c r="D684" s="13" t="s">
        <v>55</v>
      </c>
      <c r="E684" s="19" t="s">
        <v>21</v>
      </c>
      <c r="F684" s="60">
        <v>2251</v>
      </c>
      <c r="G684" s="32">
        <v>100000</v>
      </c>
      <c r="H684" s="10">
        <v>41608</v>
      </c>
      <c r="I684" s="130">
        <f t="shared" si="57"/>
        <v>0</v>
      </c>
      <c r="J684" s="130">
        <f t="shared" si="58"/>
        <v>100000</v>
      </c>
      <c r="K684" s="186" t="str">
        <f t="shared" si="59"/>
        <v>ATRASADO</v>
      </c>
    </row>
    <row r="685" spans="2:11" s="75" customFormat="1">
      <c r="B685" s="23">
        <v>41638</v>
      </c>
      <c r="C685" s="15" t="s">
        <v>50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41638</v>
      </c>
      <c r="I685" s="130">
        <f t="shared" si="57"/>
        <v>0</v>
      </c>
      <c r="J685" s="130">
        <f t="shared" si="58"/>
        <v>100000</v>
      </c>
      <c r="K685" s="186" t="str">
        <f t="shared" si="59"/>
        <v>ATRASADO</v>
      </c>
    </row>
    <row r="686" spans="2:11" s="86" customFormat="1">
      <c r="B686" s="23">
        <v>41669</v>
      </c>
      <c r="C686" s="15" t="s">
        <v>51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41669</v>
      </c>
      <c r="I686" s="130">
        <f t="shared" si="57"/>
        <v>0</v>
      </c>
      <c r="J686" s="130">
        <f t="shared" si="58"/>
        <v>100000</v>
      </c>
      <c r="K686" s="186" t="str">
        <f t="shared" si="59"/>
        <v>ATRASADO</v>
      </c>
    </row>
    <row r="687" spans="2:11" s="86" customFormat="1">
      <c r="B687" s="23">
        <v>41698</v>
      </c>
      <c r="C687" s="15" t="s">
        <v>52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41698</v>
      </c>
      <c r="I687" s="130">
        <f t="shared" si="57"/>
        <v>0</v>
      </c>
      <c r="J687" s="130">
        <f t="shared" si="58"/>
        <v>100000</v>
      </c>
      <c r="K687" s="186" t="str">
        <f t="shared" si="59"/>
        <v>ATRASADO</v>
      </c>
    </row>
    <row r="688" spans="2:11" s="78" customFormat="1">
      <c r="B688" s="23">
        <v>41729</v>
      </c>
      <c r="C688" s="15" t="s">
        <v>53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41729</v>
      </c>
      <c r="I688" s="130">
        <f t="shared" si="57"/>
        <v>0</v>
      </c>
      <c r="J688" s="130">
        <f t="shared" si="58"/>
        <v>100000</v>
      </c>
      <c r="K688" s="186" t="str">
        <f t="shared" si="59"/>
        <v>ATRASADO</v>
      </c>
    </row>
    <row r="689" spans="2:11" s="86" customFormat="1">
      <c r="B689" s="23">
        <v>41759</v>
      </c>
      <c r="C689" s="15" t="s">
        <v>58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41759</v>
      </c>
      <c r="I689" s="130">
        <f t="shared" si="57"/>
        <v>0</v>
      </c>
      <c r="J689" s="130">
        <f t="shared" si="58"/>
        <v>100000</v>
      </c>
      <c r="K689" s="186" t="str">
        <f t="shared" si="59"/>
        <v>ATRASADO</v>
      </c>
    </row>
    <row r="690" spans="2:11" s="77" customFormat="1">
      <c r="B690" s="23">
        <v>41774</v>
      </c>
      <c r="C690" s="15" t="s">
        <v>59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41774</v>
      </c>
      <c r="I690" s="130">
        <f t="shared" si="57"/>
        <v>0</v>
      </c>
      <c r="J690" s="130">
        <f t="shared" si="58"/>
        <v>100000</v>
      </c>
      <c r="K690" s="186" t="str">
        <f t="shared" si="59"/>
        <v>ATRASADO</v>
      </c>
    </row>
    <row r="691" spans="2:11">
      <c r="B691" s="23">
        <v>41791</v>
      </c>
      <c r="C691" s="15" t="s">
        <v>60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41791</v>
      </c>
      <c r="I691" s="130">
        <f t="shared" si="57"/>
        <v>0</v>
      </c>
      <c r="J691" s="130">
        <f t="shared" si="58"/>
        <v>100000</v>
      </c>
      <c r="K691" s="186" t="str">
        <f t="shared" si="59"/>
        <v>ATRASADO</v>
      </c>
    </row>
    <row r="692" spans="2:11">
      <c r="B692" s="23">
        <v>41821</v>
      </c>
      <c r="C692" s="15" t="s">
        <v>61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41821</v>
      </c>
      <c r="I692" s="130">
        <f t="shared" si="57"/>
        <v>0</v>
      </c>
      <c r="J692" s="130">
        <f t="shared" si="58"/>
        <v>100000</v>
      </c>
      <c r="K692" s="186" t="str">
        <f t="shared" si="59"/>
        <v>ATRASADO</v>
      </c>
    </row>
    <row r="693" spans="2:11">
      <c r="B693" s="23">
        <v>41852</v>
      </c>
      <c r="C693" s="15" t="s">
        <v>62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41852</v>
      </c>
      <c r="I693" s="130">
        <f t="shared" si="57"/>
        <v>0</v>
      </c>
      <c r="J693" s="130">
        <f t="shared" si="58"/>
        <v>100000</v>
      </c>
      <c r="K693" s="186" t="str">
        <f t="shared" si="59"/>
        <v>ATRASADO</v>
      </c>
    </row>
    <row r="694" spans="2:11" s="75" customFormat="1">
      <c r="B694" s="23">
        <v>41883</v>
      </c>
      <c r="C694" s="15" t="s">
        <v>63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41883</v>
      </c>
      <c r="I694" s="130">
        <f t="shared" si="57"/>
        <v>0</v>
      </c>
      <c r="J694" s="130">
        <f t="shared" si="58"/>
        <v>100000</v>
      </c>
      <c r="K694" s="186" t="str">
        <f t="shared" si="59"/>
        <v>ATRASADO</v>
      </c>
    </row>
    <row r="695" spans="2:11">
      <c r="B695" s="23">
        <v>41913</v>
      </c>
      <c r="C695" s="15" t="s">
        <v>64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41913</v>
      </c>
      <c r="I695" s="130">
        <f t="shared" si="57"/>
        <v>0</v>
      </c>
      <c r="J695" s="130">
        <f t="shared" si="58"/>
        <v>100000</v>
      </c>
      <c r="K695" s="186" t="str">
        <f t="shared" si="59"/>
        <v>ATRASADO</v>
      </c>
    </row>
    <row r="696" spans="2:11">
      <c r="B696" s="23">
        <v>41944</v>
      </c>
      <c r="C696" s="15" t="s">
        <v>65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41944</v>
      </c>
      <c r="I696" s="130">
        <f t="shared" si="57"/>
        <v>0</v>
      </c>
      <c r="J696" s="130">
        <f t="shared" si="58"/>
        <v>100000</v>
      </c>
      <c r="K696" s="186" t="str">
        <f t="shared" si="59"/>
        <v>ATRASADO</v>
      </c>
    </row>
    <row r="697" spans="2:11">
      <c r="B697" s="23">
        <v>41974</v>
      </c>
      <c r="C697" s="15" t="s">
        <v>66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41974</v>
      </c>
      <c r="I697" s="130">
        <f t="shared" si="57"/>
        <v>0</v>
      </c>
      <c r="J697" s="130">
        <f t="shared" si="58"/>
        <v>100000</v>
      </c>
      <c r="K697" s="186" t="str">
        <f t="shared" si="59"/>
        <v>ATRASADO</v>
      </c>
    </row>
    <row r="698" spans="2:11">
      <c r="B698" s="24">
        <v>42035</v>
      </c>
      <c r="C698" s="21" t="s">
        <v>67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42035</v>
      </c>
      <c r="I698" s="130">
        <f t="shared" si="57"/>
        <v>0</v>
      </c>
      <c r="J698" s="130">
        <f t="shared" si="58"/>
        <v>100000</v>
      </c>
      <c r="K698" s="186" t="str">
        <f t="shared" si="59"/>
        <v>ATRASADO</v>
      </c>
    </row>
    <row r="699" spans="2:11">
      <c r="B699" s="24">
        <v>42063</v>
      </c>
      <c r="C699" s="21" t="s">
        <v>68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42063</v>
      </c>
      <c r="I699" s="130">
        <f t="shared" si="57"/>
        <v>0</v>
      </c>
      <c r="J699" s="130">
        <f t="shared" si="58"/>
        <v>100000</v>
      </c>
      <c r="K699" s="186" t="str">
        <f t="shared" si="59"/>
        <v>ATRASADO</v>
      </c>
    </row>
    <row r="700" spans="2:11">
      <c r="B700" s="24">
        <v>42078</v>
      </c>
      <c r="C700" s="21" t="s">
        <v>69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42078</v>
      </c>
      <c r="I700" s="130">
        <f t="shared" si="57"/>
        <v>0</v>
      </c>
      <c r="J700" s="130">
        <f t="shared" si="58"/>
        <v>100000</v>
      </c>
      <c r="K700" s="186" t="str">
        <f t="shared" si="59"/>
        <v>ATRASADO</v>
      </c>
    </row>
    <row r="701" spans="2:11">
      <c r="B701" s="24">
        <v>42109</v>
      </c>
      <c r="C701" s="21" t="s">
        <v>70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42109</v>
      </c>
      <c r="I701" s="130">
        <f t="shared" ref="I701:I728" si="60">IF(G701&gt;0,0,"")</f>
        <v>0</v>
      </c>
      <c r="J701" s="130">
        <f t="shared" ref="J701:J728" si="61">IF(I701=0,G701,"")</f>
        <v>100000</v>
      </c>
      <c r="K701" s="186" t="str">
        <f t="shared" ref="K701:K724" si="62">IF(J701&gt;0,"ATRASADO","")</f>
        <v>ATRASADO</v>
      </c>
    </row>
    <row r="702" spans="2:11">
      <c r="B702" s="24">
        <v>42139</v>
      </c>
      <c r="C702" s="21" t="s">
        <v>71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42139</v>
      </c>
      <c r="I702" s="130">
        <f t="shared" si="60"/>
        <v>0</v>
      </c>
      <c r="J702" s="130">
        <f t="shared" si="61"/>
        <v>100000</v>
      </c>
      <c r="K702" s="186" t="str">
        <f t="shared" si="62"/>
        <v>ATRASADO</v>
      </c>
    </row>
    <row r="703" spans="2:11">
      <c r="B703" s="24">
        <v>42170</v>
      </c>
      <c r="C703" s="21" t="s">
        <v>72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42170</v>
      </c>
      <c r="I703" s="130">
        <f t="shared" si="60"/>
        <v>0</v>
      </c>
      <c r="J703" s="130">
        <f t="shared" si="61"/>
        <v>100000</v>
      </c>
      <c r="K703" s="186" t="str">
        <f t="shared" si="62"/>
        <v>ATRASADO</v>
      </c>
    </row>
    <row r="704" spans="2:11">
      <c r="B704" s="24">
        <v>42200</v>
      </c>
      <c r="C704" s="21" t="s">
        <v>73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42200</v>
      </c>
      <c r="I704" s="130">
        <f t="shared" si="60"/>
        <v>0</v>
      </c>
      <c r="J704" s="130">
        <f t="shared" si="61"/>
        <v>100000</v>
      </c>
      <c r="K704" s="186" t="str">
        <f t="shared" si="62"/>
        <v>ATRASADO</v>
      </c>
    </row>
    <row r="705" spans="2:11">
      <c r="B705" s="24">
        <v>42231</v>
      </c>
      <c r="C705" s="21" t="s">
        <v>74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42231</v>
      </c>
      <c r="I705" s="130">
        <f t="shared" si="60"/>
        <v>0</v>
      </c>
      <c r="J705" s="130">
        <f t="shared" si="61"/>
        <v>100000</v>
      </c>
      <c r="K705" s="186" t="str">
        <f t="shared" si="62"/>
        <v>ATRASADO</v>
      </c>
    </row>
    <row r="706" spans="2:11">
      <c r="B706" s="24">
        <v>42262</v>
      </c>
      <c r="C706" s="21" t="s">
        <v>75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42262</v>
      </c>
      <c r="I706" s="130">
        <f t="shared" si="60"/>
        <v>0</v>
      </c>
      <c r="J706" s="130">
        <f t="shared" si="61"/>
        <v>100000</v>
      </c>
      <c r="K706" s="186" t="str">
        <f t="shared" si="62"/>
        <v>ATRASADO</v>
      </c>
    </row>
    <row r="707" spans="2:11">
      <c r="B707" s="24">
        <v>42292</v>
      </c>
      <c r="C707" s="21" t="s">
        <v>76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42292</v>
      </c>
      <c r="I707" s="130">
        <f t="shared" si="60"/>
        <v>0</v>
      </c>
      <c r="J707" s="130">
        <f t="shared" si="61"/>
        <v>100000</v>
      </c>
      <c r="K707" s="186" t="str">
        <f t="shared" si="62"/>
        <v>ATRASADO</v>
      </c>
    </row>
    <row r="708" spans="2:11">
      <c r="B708" s="24">
        <v>42323</v>
      </c>
      <c r="C708" s="21" t="s">
        <v>77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42323</v>
      </c>
      <c r="I708" s="130">
        <f t="shared" si="60"/>
        <v>0</v>
      </c>
      <c r="J708" s="130">
        <f t="shared" si="61"/>
        <v>100000</v>
      </c>
      <c r="K708" s="186" t="str">
        <f t="shared" si="62"/>
        <v>ATRASADO</v>
      </c>
    </row>
    <row r="709" spans="2:11">
      <c r="B709" s="24">
        <v>42353</v>
      </c>
      <c r="C709" s="21" t="s">
        <v>78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42353</v>
      </c>
      <c r="I709" s="130">
        <f t="shared" si="60"/>
        <v>0</v>
      </c>
      <c r="J709" s="130">
        <f t="shared" si="61"/>
        <v>100000</v>
      </c>
      <c r="K709" s="186" t="str">
        <f t="shared" si="62"/>
        <v>ATRASADO</v>
      </c>
    </row>
    <row r="710" spans="2:11">
      <c r="B710" s="24">
        <v>42384</v>
      </c>
      <c r="C710" s="21" t="s">
        <v>79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42384</v>
      </c>
      <c r="I710" s="130">
        <f t="shared" si="60"/>
        <v>0</v>
      </c>
      <c r="J710" s="130">
        <f t="shared" si="61"/>
        <v>100000</v>
      </c>
      <c r="K710" s="186" t="str">
        <f t="shared" si="62"/>
        <v>ATRASADO</v>
      </c>
    </row>
    <row r="711" spans="2:11">
      <c r="B711" s="24">
        <v>42415</v>
      </c>
      <c r="C711" s="21" t="s">
        <v>80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42415</v>
      </c>
      <c r="I711" s="130">
        <f t="shared" si="60"/>
        <v>0</v>
      </c>
      <c r="J711" s="130">
        <f t="shared" si="61"/>
        <v>100000</v>
      </c>
      <c r="K711" s="186" t="str">
        <f t="shared" si="62"/>
        <v>ATRASADO</v>
      </c>
    </row>
    <row r="712" spans="2:11">
      <c r="B712" s="24">
        <v>42444</v>
      </c>
      <c r="C712" s="21" t="s">
        <v>81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42444</v>
      </c>
      <c r="I712" s="130">
        <f t="shared" si="60"/>
        <v>0</v>
      </c>
      <c r="J712" s="130">
        <f t="shared" si="61"/>
        <v>100000</v>
      </c>
      <c r="K712" s="186" t="str">
        <f t="shared" si="62"/>
        <v>ATRASADO</v>
      </c>
    </row>
    <row r="713" spans="2:11">
      <c r="B713" s="24">
        <v>42475</v>
      </c>
      <c r="C713" s="21" t="s">
        <v>82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42475</v>
      </c>
      <c r="I713" s="130">
        <f t="shared" si="60"/>
        <v>0</v>
      </c>
      <c r="J713" s="130">
        <f t="shared" si="61"/>
        <v>100000</v>
      </c>
      <c r="K713" s="186" t="str">
        <f t="shared" si="62"/>
        <v>ATRASADO</v>
      </c>
    </row>
    <row r="714" spans="2:11">
      <c r="B714" s="24">
        <v>42505</v>
      </c>
      <c r="C714" s="21" t="s">
        <v>83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42505</v>
      </c>
      <c r="I714" s="130">
        <f t="shared" si="60"/>
        <v>0</v>
      </c>
      <c r="J714" s="130">
        <f t="shared" si="61"/>
        <v>100000</v>
      </c>
      <c r="K714" s="186" t="str">
        <f t="shared" si="62"/>
        <v>ATRASADO</v>
      </c>
    </row>
    <row r="715" spans="2:11">
      <c r="B715" s="24">
        <v>42536</v>
      </c>
      <c r="C715" s="21" t="s">
        <v>84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42536</v>
      </c>
      <c r="I715" s="130">
        <f t="shared" si="60"/>
        <v>0</v>
      </c>
      <c r="J715" s="130">
        <f t="shared" si="61"/>
        <v>100000</v>
      </c>
      <c r="K715" s="186" t="str">
        <f t="shared" si="62"/>
        <v>ATRASADO</v>
      </c>
    </row>
    <row r="716" spans="2:11">
      <c r="B716" s="24">
        <v>42566</v>
      </c>
      <c r="C716" s="21" t="s">
        <v>85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42566</v>
      </c>
      <c r="I716" s="130">
        <f t="shared" si="60"/>
        <v>0</v>
      </c>
      <c r="J716" s="130">
        <f t="shared" si="61"/>
        <v>100000</v>
      </c>
      <c r="K716" s="186" t="str">
        <f t="shared" si="62"/>
        <v>ATRASADO</v>
      </c>
    </row>
    <row r="717" spans="2:11">
      <c r="B717" s="24">
        <v>42597</v>
      </c>
      <c r="C717" s="21" t="s">
        <v>86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42597</v>
      </c>
      <c r="I717" s="130">
        <f t="shared" si="60"/>
        <v>0</v>
      </c>
      <c r="J717" s="130">
        <f t="shared" si="61"/>
        <v>100000</v>
      </c>
      <c r="K717" s="186" t="str">
        <f t="shared" si="62"/>
        <v>ATRASADO</v>
      </c>
    </row>
    <row r="718" spans="2:11">
      <c r="B718" s="36">
        <v>40726</v>
      </c>
      <c r="C718" s="38" t="s">
        <v>258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40726</v>
      </c>
      <c r="I718" s="130">
        <f t="shared" si="60"/>
        <v>0</v>
      </c>
      <c r="J718" s="130">
        <f t="shared" si="61"/>
        <v>100000</v>
      </c>
      <c r="K718" s="186" t="str">
        <f t="shared" si="62"/>
        <v>ATRASADO</v>
      </c>
    </row>
    <row r="719" spans="2:11">
      <c r="B719" s="36">
        <v>40726</v>
      </c>
      <c r="C719" s="38" t="s">
        <v>260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40726</v>
      </c>
      <c r="I719" s="130">
        <f t="shared" si="60"/>
        <v>0</v>
      </c>
      <c r="J719" s="130">
        <f t="shared" si="61"/>
        <v>100000</v>
      </c>
      <c r="K719" s="186" t="str">
        <f t="shared" si="62"/>
        <v>ATRASADO</v>
      </c>
    </row>
    <row r="720" spans="2:11">
      <c r="B720" s="36">
        <v>40788</v>
      </c>
      <c r="C720" s="38" t="s">
        <v>261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40788</v>
      </c>
      <c r="I720" s="130">
        <f t="shared" si="60"/>
        <v>0</v>
      </c>
      <c r="J720" s="130">
        <f t="shared" si="61"/>
        <v>100000</v>
      </c>
      <c r="K720" s="186" t="str">
        <f t="shared" si="62"/>
        <v>ATRASADO</v>
      </c>
    </row>
    <row r="721" spans="2:11">
      <c r="B721" s="36">
        <v>40847</v>
      </c>
      <c r="C721" s="38" t="s">
        <v>262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40847</v>
      </c>
      <c r="I721" s="130">
        <f t="shared" si="60"/>
        <v>0</v>
      </c>
      <c r="J721" s="130">
        <f t="shared" si="61"/>
        <v>100000</v>
      </c>
      <c r="K721" s="186" t="str">
        <f t="shared" si="62"/>
        <v>ATRASADO</v>
      </c>
    </row>
    <row r="722" spans="2:11">
      <c r="B722" s="36">
        <v>40849</v>
      </c>
      <c r="C722" s="38" t="s">
        <v>263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40849</v>
      </c>
      <c r="I722" s="130">
        <f t="shared" si="60"/>
        <v>0</v>
      </c>
      <c r="J722" s="130">
        <f t="shared" si="61"/>
        <v>100000</v>
      </c>
      <c r="K722" s="186" t="str">
        <f t="shared" si="62"/>
        <v>ATRASADO</v>
      </c>
    </row>
    <row r="723" spans="2:11">
      <c r="B723" s="36">
        <v>40599</v>
      </c>
      <c r="C723" s="38" t="s">
        <v>380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40599</v>
      </c>
      <c r="I723" s="130">
        <f t="shared" si="60"/>
        <v>0</v>
      </c>
      <c r="J723" s="130">
        <f t="shared" si="61"/>
        <v>100000</v>
      </c>
      <c r="K723" s="186" t="str">
        <f t="shared" si="62"/>
        <v>ATRASADO</v>
      </c>
    </row>
    <row r="724" spans="2:11" ht="24.75">
      <c r="B724" s="36">
        <v>40724</v>
      </c>
      <c r="C724" s="38" t="s">
        <v>381</v>
      </c>
      <c r="D724" s="13" t="s">
        <v>673</v>
      </c>
      <c r="E724" s="19" t="s">
        <v>21</v>
      </c>
      <c r="F724" s="60">
        <v>2251</v>
      </c>
      <c r="G724" s="32">
        <v>500000</v>
      </c>
      <c r="H724" s="10">
        <v>40724</v>
      </c>
      <c r="I724" s="130">
        <f t="shared" si="60"/>
        <v>0</v>
      </c>
      <c r="J724" s="130">
        <f t="shared" si="61"/>
        <v>500000</v>
      </c>
      <c r="K724" s="186" t="str">
        <f t="shared" si="62"/>
        <v>ATRASADO</v>
      </c>
    </row>
    <row r="725" spans="2:11" s="125" customFormat="1">
      <c r="B725" s="36"/>
      <c r="C725" s="38"/>
      <c r="D725" s="13"/>
      <c r="E725" s="19"/>
      <c r="F725" s="60"/>
      <c r="G725" s="32"/>
      <c r="H725" s="10"/>
      <c r="I725" s="130" t="str">
        <f t="shared" si="60"/>
        <v/>
      </c>
      <c r="J725" s="130" t="str">
        <f t="shared" si="61"/>
        <v/>
      </c>
      <c r="K725" s="186"/>
    </row>
    <row r="726" spans="2:11">
      <c r="B726" s="23">
        <v>41560</v>
      </c>
      <c r="C726" s="18" t="s">
        <v>90</v>
      </c>
      <c r="D726" s="13" t="s">
        <v>91</v>
      </c>
      <c r="E726" s="19" t="s">
        <v>21</v>
      </c>
      <c r="F726" s="60">
        <v>2251</v>
      </c>
      <c r="G726" s="32">
        <v>33333.33</v>
      </c>
      <c r="H726" s="23">
        <v>41560</v>
      </c>
      <c r="I726" s="130">
        <f t="shared" si="60"/>
        <v>0</v>
      </c>
      <c r="J726" s="130">
        <f t="shared" si="61"/>
        <v>33333.33</v>
      </c>
      <c r="K726" s="186" t="str">
        <f>IF(J726&gt;0,"ATRASADO","")</f>
        <v>ATRASADO</v>
      </c>
    </row>
    <row r="727" spans="2:11" s="182" customFormat="1">
      <c r="B727" s="10"/>
      <c r="C727" s="12"/>
      <c r="D727" s="13"/>
      <c r="E727" s="19"/>
      <c r="F727" s="60"/>
      <c r="G727" s="32"/>
      <c r="H727" s="10"/>
      <c r="I727" s="130" t="str">
        <f t="shared" si="60"/>
        <v/>
      </c>
      <c r="J727" s="130" t="str">
        <f t="shared" si="61"/>
        <v/>
      </c>
      <c r="K727" s="186"/>
    </row>
    <row r="728" spans="2:11" s="196" customFormat="1">
      <c r="B728" s="10">
        <v>44656</v>
      </c>
      <c r="C728" s="12" t="s">
        <v>1837</v>
      </c>
      <c r="D728" s="13" t="s">
        <v>1400</v>
      </c>
      <c r="E728" s="19" t="s">
        <v>566</v>
      </c>
      <c r="F728" s="60">
        <v>2311</v>
      </c>
      <c r="G728" s="32">
        <v>528888.85</v>
      </c>
      <c r="H728" s="10">
        <v>44656</v>
      </c>
      <c r="I728" s="130">
        <f t="shared" si="60"/>
        <v>0</v>
      </c>
      <c r="J728" s="130">
        <f t="shared" si="61"/>
        <v>528888.85</v>
      </c>
      <c r="K728" s="186" t="str">
        <f>IF(J728&gt;0,"ATRASADO","")</f>
        <v>ATRASADO</v>
      </c>
    </row>
    <row r="729" spans="2:11" s="196" customFormat="1">
      <c r="B729" s="10"/>
      <c r="C729" s="12"/>
      <c r="D729" s="13"/>
      <c r="E729" s="19"/>
      <c r="F729" s="60"/>
      <c r="G729" s="32"/>
      <c r="H729" s="10"/>
      <c r="I729" s="130"/>
      <c r="J729" s="130"/>
      <c r="K729" s="186"/>
    </row>
    <row r="730" spans="2:11">
      <c r="B730" s="10">
        <v>41810</v>
      </c>
      <c r="C730" s="16">
        <v>1500002197</v>
      </c>
      <c r="D730" s="13" t="s">
        <v>29</v>
      </c>
      <c r="E730" s="19" t="s">
        <v>20</v>
      </c>
      <c r="F730" s="60">
        <v>2254</v>
      </c>
      <c r="G730" s="32">
        <f>161973-67107.34</f>
        <v>94865.66</v>
      </c>
      <c r="H730" s="10">
        <v>41810</v>
      </c>
      <c r="I730" s="130">
        <f t="shared" ref="I730:I758" si="63">IF(G730&gt;0,0,"")</f>
        <v>0</v>
      </c>
      <c r="J730" s="130">
        <f t="shared" ref="J730:J758" si="64">IF(I730=0,G730,"")</f>
        <v>94865.66</v>
      </c>
      <c r="K730" s="186" t="str">
        <f t="shared" ref="K730:K758" si="65">IF(J730&gt;0,"ATRASADO","")</f>
        <v>ATRASADO</v>
      </c>
    </row>
    <row r="731" spans="2:11">
      <c r="B731" s="10">
        <v>41810</v>
      </c>
      <c r="C731" s="16">
        <v>1500002199</v>
      </c>
      <c r="D731" s="13" t="s">
        <v>29</v>
      </c>
      <c r="E731" s="19" t="s">
        <v>20</v>
      </c>
      <c r="F731" s="60">
        <v>2254</v>
      </c>
      <c r="G731" s="32">
        <v>161973</v>
      </c>
      <c r="H731" s="10">
        <v>41810</v>
      </c>
      <c r="I731" s="130">
        <f t="shared" si="63"/>
        <v>0</v>
      </c>
      <c r="J731" s="130">
        <f t="shared" si="64"/>
        <v>161973</v>
      </c>
      <c r="K731" s="186" t="str">
        <f t="shared" si="65"/>
        <v>ATRASADO</v>
      </c>
    </row>
    <row r="732" spans="2:11">
      <c r="B732" s="10">
        <v>41810</v>
      </c>
      <c r="C732" s="16">
        <v>1500002205</v>
      </c>
      <c r="D732" s="13" t="s">
        <v>29</v>
      </c>
      <c r="E732" s="19" t="s">
        <v>20</v>
      </c>
      <c r="F732" s="60">
        <v>2254</v>
      </c>
      <c r="G732" s="32">
        <v>43192.81</v>
      </c>
      <c r="H732" s="10">
        <v>41810</v>
      </c>
      <c r="I732" s="130">
        <f t="shared" si="63"/>
        <v>0</v>
      </c>
      <c r="J732" s="130">
        <f t="shared" si="64"/>
        <v>43192.81</v>
      </c>
      <c r="K732" s="186" t="str">
        <f t="shared" si="65"/>
        <v>ATRASADO</v>
      </c>
    </row>
    <row r="733" spans="2:11">
      <c r="B733" s="10">
        <v>41555</v>
      </c>
      <c r="C733" s="16">
        <v>1500002218</v>
      </c>
      <c r="D733" s="13" t="s">
        <v>29</v>
      </c>
      <c r="E733" s="19" t="s">
        <v>20</v>
      </c>
      <c r="F733" s="60">
        <v>2254</v>
      </c>
      <c r="G733" s="32">
        <v>71280.94</v>
      </c>
      <c r="H733" s="10">
        <v>41555</v>
      </c>
      <c r="I733" s="130">
        <f t="shared" si="63"/>
        <v>0</v>
      </c>
      <c r="J733" s="130">
        <f t="shared" si="64"/>
        <v>71280.94</v>
      </c>
      <c r="K733" s="186" t="str">
        <f t="shared" si="65"/>
        <v>ATRASADO</v>
      </c>
    </row>
    <row r="734" spans="2:11">
      <c r="B734" s="10">
        <v>41595</v>
      </c>
      <c r="C734" s="16">
        <v>1500002227</v>
      </c>
      <c r="D734" s="13" t="s">
        <v>29</v>
      </c>
      <c r="E734" s="19" t="s">
        <v>20</v>
      </c>
      <c r="F734" s="60">
        <v>2254</v>
      </c>
      <c r="G734" s="32">
        <v>188496.1</v>
      </c>
      <c r="H734" s="10">
        <v>41595</v>
      </c>
      <c r="I734" s="130">
        <f t="shared" si="63"/>
        <v>0</v>
      </c>
      <c r="J734" s="130">
        <f t="shared" si="64"/>
        <v>188496.1</v>
      </c>
      <c r="K734" s="186" t="str">
        <f t="shared" si="65"/>
        <v>ATRASADO</v>
      </c>
    </row>
    <row r="735" spans="2:11">
      <c r="B735" s="10">
        <v>41810</v>
      </c>
      <c r="C735" s="16">
        <v>1500002233</v>
      </c>
      <c r="D735" s="13" t="s">
        <v>29</v>
      </c>
      <c r="E735" s="19" t="s">
        <v>20</v>
      </c>
      <c r="F735" s="60">
        <v>2254</v>
      </c>
      <c r="G735" s="32">
        <v>90211.25</v>
      </c>
      <c r="H735" s="10">
        <v>41810</v>
      </c>
      <c r="I735" s="130">
        <f t="shared" si="63"/>
        <v>0</v>
      </c>
      <c r="J735" s="130">
        <f t="shared" si="64"/>
        <v>90211.25</v>
      </c>
      <c r="K735" s="186" t="str">
        <f t="shared" si="65"/>
        <v>ATRASADO</v>
      </c>
    </row>
    <row r="736" spans="2:11">
      <c r="B736" s="10">
        <v>41810</v>
      </c>
      <c r="C736" s="16">
        <v>1500002238</v>
      </c>
      <c r="D736" s="13" t="s">
        <v>29</v>
      </c>
      <c r="E736" s="19" t="s">
        <v>20</v>
      </c>
      <c r="F736" s="60">
        <v>2254</v>
      </c>
      <c r="G736" s="32">
        <v>68737.27</v>
      </c>
      <c r="H736" s="10">
        <v>41810</v>
      </c>
      <c r="I736" s="130">
        <f t="shared" si="63"/>
        <v>0</v>
      </c>
      <c r="J736" s="130">
        <f t="shared" si="64"/>
        <v>68737.27</v>
      </c>
      <c r="K736" s="186" t="str">
        <f t="shared" si="65"/>
        <v>ATRASADO</v>
      </c>
    </row>
    <row r="737" spans="2:11" s="82" customFormat="1">
      <c r="B737" s="10">
        <v>41604</v>
      </c>
      <c r="C737" s="16">
        <v>1500002283</v>
      </c>
      <c r="D737" s="13" t="s">
        <v>29</v>
      </c>
      <c r="E737" s="19" t="s">
        <v>20</v>
      </c>
      <c r="F737" s="60">
        <v>2254</v>
      </c>
      <c r="G737" s="32">
        <v>131947.29999999999</v>
      </c>
      <c r="H737" s="10">
        <v>41604</v>
      </c>
      <c r="I737" s="130">
        <f t="shared" si="63"/>
        <v>0</v>
      </c>
      <c r="J737" s="130">
        <f t="shared" si="64"/>
        <v>131947.29999999999</v>
      </c>
      <c r="K737" s="186" t="str">
        <f t="shared" si="65"/>
        <v>ATRASADO</v>
      </c>
    </row>
    <row r="738" spans="2:11">
      <c r="B738" s="10">
        <v>41635</v>
      </c>
      <c r="C738" s="16">
        <v>1500002285</v>
      </c>
      <c r="D738" s="13" t="s">
        <v>29</v>
      </c>
      <c r="E738" s="19" t="s">
        <v>20</v>
      </c>
      <c r="F738" s="60">
        <v>2254</v>
      </c>
      <c r="G738" s="32">
        <v>188496.1</v>
      </c>
      <c r="H738" s="10">
        <v>41635</v>
      </c>
      <c r="I738" s="130">
        <f t="shared" si="63"/>
        <v>0</v>
      </c>
      <c r="J738" s="130">
        <f t="shared" si="64"/>
        <v>188496.1</v>
      </c>
      <c r="K738" s="186" t="str">
        <f t="shared" si="65"/>
        <v>ATRASADO</v>
      </c>
    </row>
    <row r="739" spans="2:11">
      <c r="B739" s="10">
        <v>41646</v>
      </c>
      <c r="C739" s="16">
        <v>1500002301</v>
      </c>
      <c r="D739" s="13" t="s">
        <v>29</v>
      </c>
      <c r="E739" s="19" t="s">
        <v>20</v>
      </c>
      <c r="F739" s="60">
        <v>2254</v>
      </c>
      <c r="G739" s="32">
        <v>444431.4</v>
      </c>
      <c r="H739" s="10">
        <v>41646</v>
      </c>
      <c r="I739" s="130">
        <f t="shared" si="63"/>
        <v>0</v>
      </c>
      <c r="J739" s="130">
        <f t="shared" si="64"/>
        <v>444431.4</v>
      </c>
      <c r="K739" s="186" t="str">
        <f t="shared" si="65"/>
        <v>ATRASADO</v>
      </c>
    </row>
    <row r="740" spans="2:11">
      <c r="B740" s="10">
        <v>41619</v>
      </c>
      <c r="C740" s="16">
        <v>1500002302</v>
      </c>
      <c r="D740" s="13" t="s">
        <v>29</v>
      </c>
      <c r="E740" s="19" t="s">
        <v>20</v>
      </c>
      <c r="F740" s="60">
        <v>2254</v>
      </c>
      <c r="G740" s="32">
        <v>188512.9</v>
      </c>
      <c r="H740" s="10">
        <v>41619</v>
      </c>
      <c r="I740" s="130">
        <f t="shared" si="63"/>
        <v>0</v>
      </c>
      <c r="J740" s="130">
        <f t="shared" si="64"/>
        <v>188512.9</v>
      </c>
      <c r="K740" s="186" t="str">
        <f t="shared" si="65"/>
        <v>ATRASADO</v>
      </c>
    </row>
    <row r="741" spans="2:11">
      <c r="B741" s="10">
        <v>41619</v>
      </c>
      <c r="C741" s="16">
        <v>1500002304</v>
      </c>
      <c r="D741" s="13" t="s">
        <v>29</v>
      </c>
      <c r="E741" s="19" t="s">
        <v>20</v>
      </c>
      <c r="F741" s="60">
        <v>2254</v>
      </c>
      <c r="G741" s="32">
        <v>188512.9</v>
      </c>
      <c r="H741" s="10">
        <v>41619</v>
      </c>
      <c r="I741" s="130">
        <f t="shared" si="63"/>
        <v>0</v>
      </c>
      <c r="J741" s="130">
        <f t="shared" si="64"/>
        <v>188512.9</v>
      </c>
      <c r="K741" s="186" t="str">
        <f t="shared" si="65"/>
        <v>ATRASADO</v>
      </c>
    </row>
    <row r="742" spans="2:11">
      <c r="B742" s="10">
        <v>41619</v>
      </c>
      <c r="C742" s="16">
        <v>1500002305</v>
      </c>
      <c r="D742" s="13" t="s">
        <v>29</v>
      </c>
      <c r="E742" s="19" t="s">
        <v>20</v>
      </c>
      <c r="F742" s="60">
        <v>2254</v>
      </c>
      <c r="G742" s="32">
        <v>188512.9</v>
      </c>
      <c r="H742" s="10">
        <v>41619</v>
      </c>
      <c r="I742" s="130">
        <f t="shared" si="63"/>
        <v>0</v>
      </c>
      <c r="J742" s="130">
        <f t="shared" si="64"/>
        <v>188512.9</v>
      </c>
      <c r="K742" s="186" t="str">
        <f t="shared" si="65"/>
        <v>ATRASADO</v>
      </c>
    </row>
    <row r="743" spans="2:11">
      <c r="B743" s="10">
        <v>41810</v>
      </c>
      <c r="C743" s="16">
        <v>1500002312</v>
      </c>
      <c r="D743" s="13" t="s">
        <v>29</v>
      </c>
      <c r="E743" s="19" t="s">
        <v>20</v>
      </c>
      <c r="F743" s="60">
        <v>2254</v>
      </c>
      <c r="G743" s="32">
        <v>157094.1</v>
      </c>
      <c r="H743" s="10">
        <v>41810</v>
      </c>
      <c r="I743" s="130">
        <f t="shared" si="63"/>
        <v>0</v>
      </c>
      <c r="J743" s="130">
        <f t="shared" si="64"/>
        <v>157094.1</v>
      </c>
      <c r="K743" s="186" t="str">
        <f t="shared" si="65"/>
        <v>ATRASADO</v>
      </c>
    </row>
    <row r="744" spans="2:11">
      <c r="B744" s="10">
        <v>41635</v>
      </c>
      <c r="C744" s="16">
        <v>1500002313</v>
      </c>
      <c r="D744" s="13" t="s">
        <v>29</v>
      </c>
      <c r="E744" s="19" t="s">
        <v>20</v>
      </c>
      <c r="F744" s="60">
        <v>2254</v>
      </c>
      <c r="G744" s="32">
        <v>157094.1</v>
      </c>
      <c r="H744" s="10">
        <v>41635</v>
      </c>
      <c r="I744" s="130">
        <f t="shared" si="63"/>
        <v>0</v>
      </c>
      <c r="J744" s="130">
        <f t="shared" si="64"/>
        <v>157094.1</v>
      </c>
      <c r="K744" s="186" t="str">
        <f t="shared" si="65"/>
        <v>ATRASADO</v>
      </c>
    </row>
    <row r="745" spans="2:11" s="72" customFormat="1">
      <c r="B745" s="10">
        <v>41662</v>
      </c>
      <c r="C745" s="16">
        <v>1500002314</v>
      </c>
      <c r="D745" s="13" t="s">
        <v>29</v>
      </c>
      <c r="E745" s="19" t="s">
        <v>20</v>
      </c>
      <c r="F745" s="60">
        <v>2254</v>
      </c>
      <c r="G745" s="32">
        <v>59940.22</v>
      </c>
      <c r="H745" s="10">
        <v>41662</v>
      </c>
      <c r="I745" s="130">
        <f t="shared" si="63"/>
        <v>0</v>
      </c>
      <c r="J745" s="130">
        <f t="shared" si="64"/>
        <v>59940.22</v>
      </c>
      <c r="K745" s="186" t="str">
        <f t="shared" si="65"/>
        <v>ATRASADO</v>
      </c>
    </row>
    <row r="746" spans="2:11" s="72" customFormat="1">
      <c r="B746" s="10">
        <v>41665</v>
      </c>
      <c r="C746" s="16">
        <v>1500002320</v>
      </c>
      <c r="D746" s="13" t="s">
        <v>29</v>
      </c>
      <c r="E746" s="19" t="s">
        <v>20</v>
      </c>
      <c r="F746" s="60">
        <v>2254</v>
      </c>
      <c r="G746" s="32">
        <v>190687.9</v>
      </c>
      <c r="H746" s="10">
        <v>41665</v>
      </c>
      <c r="I746" s="130">
        <f t="shared" si="63"/>
        <v>0</v>
      </c>
      <c r="J746" s="130">
        <f t="shared" si="64"/>
        <v>190687.9</v>
      </c>
      <c r="K746" s="186" t="str">
        <f t="shared" si="65"/>
        <v>ATRASADO</v>
      </c>
    </row>
    <row r="747" spans="2:11" s="72" customFormat="1">
      <c r="B747" s="10">
        <v>41670</v>
      </c>
      <c r="C747" s="16">
        <v>1500002321</v>
      </c>
      <c r="D747" s="13" t="s">
        <v>29</v>
      </c>
      <c r="E747" s="19" t="s">
        <v>20</v>
      </c>
      <c r="F747" s="60">
        <v>2254</v>
      </c>
      <c r="G747" s="32">
        <v>190687.9</v>
      </c>
      <c r="H747" s="10">
        <v>41670</v>
      </c>
      <c r="I747" s="130">
        <f t="shared" si="63"/>
        <v>0</v>
      </c>
      <c r="J747" s="130">
        <f t="shared" si="64"/>
        <v>190687.9</v>
      </c>
      <c r="K747" s="186" t="str">
        <f t="shared" si="65"/>
        <v>ATRASADO</v>
      </c>
    </row>
    <row r="748" spans="2:11">
      <c r="B748" s="10">
        <v>41952</v>
      </c>
      <c r="C748" s="16">
        <v>1500002324</v>
      </c>
      <c r="D748" s="13" t="s">
        <v>29</v>
      </c>
      <c r="E748" s="19" t="s">
        <v>20</v>
      </c>
      <c r="F748" s="60">
        <v>2254</v>
      </c>
      <c r="G748" s="32">
        <v>190687.9</v>
      </c>
      <c r="H748" s="10">
        <v>41952</v>
      </c>
      <c r="I748" s="130">
        <f t="shared" si="63"/>
        <v>0</v>
      </c>
      <c r="J748" s="130">
        <f t="shared" si="64"/>
        <v>190687.9</v>
      </c>
      <c r="K748" s="186" t="str">
        <f t="shared" si="65"/>
        <v>ATRASADO</v>
      </c>
    </row>
    <row r="749" spans="2:11" s="86" customFormat="1">
      <c r="B749" s="10">
        <v>41732</v>
      </c>
      <c r="C749" s="16">
        <v>1500002410</v>
      </c>
      <c r="D749" s="13" t="s">
        <v>29</v>
      </c>
      <c r="E749" s="19" t="s">
        <v>20</v>
      </c>
      <c r="F749" s="60">
        <v>2254</v>
      </c>
      <c r="G749" s="32">
        <v>39515.369999999995</v>
      </c>
      <c r="H749" s="10">
        <v>41732</v>
      </c>
      <c r="I749" s="130">
        <f t="shared" si="63"/>
        <v>0</v>
      </c>
      <c r="J749" s="130">
        <f t="shared" si="64"/>
        <v>39515.369999999995</v>
      </c>
      <c r="K749" s="186" t="str">
        <f t="shared" si="65"/>
        <v>ATRASADO</v>
      </c>
    </row>
    <row r="750" spans="2:11" s="83" customFormat="1">
      <c r="B750" s="10">
        <v>41978</v>
      </c>
      <c r="C750" s="16">
        <v>1500002701</v>
      </c>
      <c r="D750" s="13" t="s">
        <v>29</v>
      </c>
      <c r="E750" s="19" t="s">
        <v>20</v>
      </c>
      <c r="F750" s="60">
        <v>2254</v>
      </c>
      <c r="G750" s="32">
        <v>199008.9</v>
      </c>
      <c r="H750" s="10">
        <v>41978</v>
      </c>
      <c r="I750" s="130">
        <f t="shared" si="63"/>
        <v>0</v>
      </c>
      <c r="J750" s="130">
        <f t="shared" si="64"/>
        <v>199008.9</v>
      </c>
      <c r="K750" s="186" t="str">
        <f t="shared" si="65"/>
        <v>ATRASADO</v>
      </c>
    </row>
    <row r="751" spans="2:11" s="83" customFormat="1">
      <c r="B751" s="10">
        <v>42387</v>
      </c>
      <c r="C751" s="16">
        <v>1500002872</v>
      </c>
      <c r="D751" s="13" t="s">
        <v>29</v>
      </c>
      <c r="E751" s="19" t="s">
        <v>20</v>
      </c>
      <c r="F751" s="60">
        <v>2254</v>
      </c>
      <c r="G751" s="32">
        <v>64338.8</v>
      </c>
      <c r="H751" s="10">
        <v>42387</v>
      </c>
      <c r="I751" s="130">
        <f t="shared" si="63"/>
        <v>0</v>
      </c>
      <c r="J751" s="130">
        <f t="shared" si="64"/>
        <v>64338.8</v>
      </c>
      <c r="K751" s="186" t="str">
        <f t="shared" si="65"/>
        <v>ATRASADO</v>
      </c>
    </row>
    <row r="752" spans="2:11">
      <c r="B752" s="10">
        <v>42387</v>
      </c>
      <c r="C752" s="16">
        <v>1500002873</v>
      </c>
      <c r="D752" s="13" t="s">
        <v>29</v>
      </c>
      <c r="E752" s="19" t="s">
        <v>20</v>
      </c>
      <c r="F752" s="60">
        <v>2254</v>
      </c>
      <c r="G752" s="32">
        <v>64338.8</v>
      </c>
      <c r="H752" s="10">
        <v>42387</v>
      </c>
      <c r="I752" s="130">
        <f t="shared" si="63"/>
        <v>0</v>
      </c>
      <c r="J752" s="130">
        <f t="shared" si="64"/>
        <v>64338.8</v>
      </c>
      <c r="K752" s="186" t="str">
        <f t="shared" si="65"/>
        <v>ATRASADO</v>
      </c>
    </row>
    <row r="753" spans="2:11" s="75" customFormat="1">
      <c r="B753" s="10">
        <v>42397</v>
      </c>
      <c r="C753" s="16">
        <v>1500002877</v>
      </c>
      <c r="D753" s="13" t="s">
        <v>29</v>
      </c>
      <c r="E753" s="19" t="s">
        <v>20</v>
      </c>
      <c r="F753" s="60">
        <v>2254</v>
      </c>
      <c r="G753" s="32">
        <v>78585.59</v>
      </c>
      <c r="H753" s="10">
        <v>42397</v>
      </c>
      <c r="I753" s="130">
        <f t="shared" si="63"/>
        <v>0</v>
      </c>
      <c r="J753" s="130">
        <f t="shared" si="64"/>
        <v>78585.59</v>
      </c>
      <c r="K753" s="186" t="str">
        <f t="shared" si="65"/>
        <v>ATRASADO</v>
      </c>
    </row>
    <row r="754" spans="2:11" s="77" customFormat="1">
      <c r="B754" s="10">
        <v>42397</v>
      </c>
      <c r="C754" s="16">
        <v>1500002878</v>
      </c>
      <c r="D754" s="13" t="s">
        <v>29</v>
      </c>
      <c r="E754" s="19" t="s">
        <v>20</v>
      </c>
      <c r="F754" s="60">
        <v>2254</v>
      </c>
      <c r="G754" s="32">
        <v>17517.82</v>
      </c>
      <c r="H754" s="10">
        <v>42397</v>
      </c>
      <c r="I754" s="130">
        <f t="shared" si="63"/>
        <v>0</v>
      </c>
      <c r="J754" s="130">
        <f t="shared" si="64"/>
        <v>17517.82</v>
      </c>
      <c r="K754" s="186" t="str">
        <f t="shared" si="65"/>
        <v>ATRASADO</v>
      </c>
    </row>
    <row r="755" spans="2:11" s="86" customFormat="1">
      <c r="B755" s="10">
        <v>42397</v>
      </c>
      <c r="C755" s="16">
        <v>1500002879</v>
      </c>
      <c r="D755" s="13" t="s">
        <v>29</v>
      </c>
      <c r="E755" s="19" t="s">
        <v>20</v>
      </c>
      <c r="F755" s="60">
        <v>2254</v>
      </c>
      <c r="G755" s="32">
        <v>10438.540000000001</v>
      </c>
      <c r="H755" s="10">
        <v>42397</v>
      </c>
      <c r="I755" s="130">
        <f t="shared" si="63"/>
        <v>0</v>
      </c>
      <c r="J755" s="130">
        <f t="shared" si="64"/>
        <v>10438.540000000001</v>
      </c>
      <c r="K755" s="186" t="str">
        <f t="shared" si="65"/>
        <v>ATRASADO</v>
      </c>
    </row>
    <row r="756" spans="2:11" s="83" customFormat="1">
      <c r="B756" s="10">
        <v>42397</v>
      </c>
      <c r="C756" s="16">
        <v>1500002880</v>
      </c>
      <c r="D756" s="13" t="s">
        <v>29</v>
      </c>
      <c r="E756" s="19" t="s">
        <v>20</v>
      </c>
      <c r="F756" s="60">
        <v>2254</v>
      </c>
      <c r="G756" s="32">
        <v>20311.38</v>
      </c>
      <c r="H756" s="10">
        <v>42397</v>
      </c>
      <c r="I756" s="130">
        <f t="shared" si="63"/>
        <v>0</v>
      </c>
      <c r="J756" s="130">
        <f t="shared" si="64"/>
        <v>20311.38</v>
      </c>
      <c r="K756" s="186" t="str">
        <f t="shared" si="65"/>
        <v>ATRASADO</v>
      </c>
    </row>
    <row r="757" spans="2:11" s="161" customFormat="1">
      <c r="B757" s="10">
        <v>42101</v>
      </c>
      <c r="C757" s="16">
        <v>1500002924</v>
      </c>
      <c r="D757" s="13" t="s">
        <v>29</v>
      </c>
      <c r="E757" s="19" t="s">
        <v>20</v>
      </c>
      <c r="F757" s="60">
        <v>2254</v>
      </c>
      <c r="G757" s="32">
        <v>30024.77</v>
      </c>
      <c r="H757" s="10">
        <v>42101</v>
      </c>
      <c r="I757" s="130">
        <f t="shared" si="63"/>
        <v>0</v>
      </c>
      <c r="J757" s="130">
        <f t="shared" si="64"/>
        <v>30024.77</v>
      </c>
      <c r="K757" s="186" t="str">
        <f t="shared" si="65"/>
        <v>ATRASADO</v>
      </c>
    </row>
    <row r="758" spans="2:11" s="125" customFormat="1">
      <c r="B758" s="10" t="s">
        <v>1268</v>
      </c>
      <c r="C758" s="16" t="s">
        <v>1290</v>
      </c>
      <c r="D758" s="13" t="s">
        <v>29</v>
      </c>
      <c r="E758" s="19" t="s">
        <v>1287</v>
      </c>
      <c r="F758" s="60">
        <v>2254</v>
      </c>
      <c r="G758" s="32">
        <v>3359997.35</v>
      </c>
      <c r="H758" s="10" t="s">
        <v>1268</v>
      </c>
      <c r="I758" s="130">
        <f t="shared" si="63"/>
        <v>0</v>
      </c>
      <c r="J758" s="130">
        <f t="shared" si="64"/>
        <v>3359997.35</v>
      </c>
      <c r="K758" s="186" t="str">
        <f t="shared" si="65"/>
        <v>ATRASADO</v>
      </c>
    </row>
    <row r="759" spans="2:11" s="237" customFormat="1">
      <c r="B759" s="10"/>
      <c r="C759" s="16"/>
      <c r="D759" s="13"/>
      <c r="E759" s="19"/>
      <c r="F759" s="60"/>
      <c r="G759" s="32"/>
      <c r="H759" s="10"/>
      <c r="I759" s="130"/>
      <c r="J759" s="130"/>
      <c r="K759" s="186"/>
    </row>
    <row r="760" spans="2:11" s="237" customFormat="1" ht="14.25" customHeight="1">
      <c r="B760" s="10">
        <v>44652</v>
      </c>
      <c r="C760" s="16" t="s">
        <v>1839</v>
      </c>
      <c r="D760" s="13" t="s">
        <v>1838</v>
      </c>
      <c r="E760" s="19" t="s">
        <v>566</v>
      </c>
      <c r="F760" s="60">
        <v>2311</v>
      </c>
      <c r="G760" s="32">
        <v>784000</v>
      </c>
      <c r="H760" s="10">
        <v>44652</v>
      </c>
      <c r="I760" s="130">
        <f>IF(G760&gt;0,0,"")</f>
        <v>0</v>
      </c>
      <c r="J760" s="130">
        <f>IF(I760=0,G760,"")</f>
        <v>784000</v>
      </c>
      <c r="K760" s="186" t="str">
        <f>IF(J760&gt;0,"ATRASADO","")</f>
        <v>ATRASADO</v>
      </c>
    </row>
    <row r="761" spans="2:11" s="253" customFormat="1" ht="14.25" customHeight="1">
      <c r="B761" s="10">
        <v>44682</v>
      </c>
      <c r="C761" s="16" t="s">
        <v>1941</v>
      </c>
      <c r="D761" s="13" t="s">
        <v>1838</v>
      </c>
      <c r="E761" s="19" t="s">
        <v>566</v>
      </c>
      <c r="F761" s="60">
        <v>2311</v>
      </c>
      <c r="G761" s="32">
        <v>343000</v>
      </c>
      <c r="H761" s="10">
        <v>44682</v>
      </c>
      <c r="I761" s="130">
        <f>IF(G761&gt;0,0,"")</f>
        <v>0</v>
      </c>
      <c r="J761" s="130">
        <f>IF(I761=0,G761,"")</f>
        <v>343000</v>
      </c>
      <c r="K761" s="186" t="str">
        <f>IF(J761&gt;0,"ATRASADO","")</f>
        <v>ATRASADO</v>
      </c>
    </row>
    <row r="762" spans="2:11" s="209" customFormat="1">
      <c r="B762" s="10"/>
      <c r="C762" s="17"/>
      <c r="D762" s="13"/>
      <c r="E762" s="19"/>
      <c r="F762" s="60"/>
      <c r="G762" s="32"/>
      <c r="H762" s="10"/>
      <c r="I762" s="130"/>
      <c r="J762" s="130"/>
      <c r="K762" s="186"/>
    </row>
    <row r="763" spans="2:11" s="209" customFormat="1" ht="24.75">
      <c r="B763" s="10">
        <v>44621</v>
      </c>
      <c r="C763" s="17" t="s">
        <v>1744</v>
      </c>
      <c r="D763" s="13" t="s">
        <v>1743</v>
      </c>
      <c r="E763" s="19" t="s">
        <v>1389</v>
      </c>
      <c r="F763" s="60">
        <v>2115</v>
      </c>
      <c r="G763" s="32">
        <v>237441.46</v>
      </c>
      <c r="H763" s="10">
        <v>44621</v>
      </c>
      <c r="I763" s="130">
        <f>IF(G763&gt;0,0,"")</f>
        <v>0</v>
      </c>
      <c r="J763" s="130">
        <f>IF(I763=0,G763,"")</f>
        <v>237441.46</v>
      </c>
      <c r="K763" s="186" t="str">
        <f>IF(J763&gt;0,"ATRASADO","")</f>
        <v>ATRASADO</v>
      </c>
    </row>
    <row r="764" spans="2:11" s="193" customFormat="1">
      <c r="B764" s="10"/>
      <c r="C764" s="17"/>
      <c r="D764" s="13"/>
      <c r="E764" s="19"/>
      <c r="F764" s="60"/>
      <c r="G764" s="32"/>
      <c r="H764" s="10"/>
      <c r="I764" s="130"/>
      <c r="J764" s="130"/>
      <c r="K764" s="186"/>
    </row>
    <row r="765" spans="2:11" s="83" customFormat="1">
      <c r="B765" s="10">
        <v>41549</v>
      </c>
      <c r="C765" s="16">
        <v>100000481</v>
      </c>
      <c r="D765" s="13" t="s">
        <v>165</v>
      </c>
      <c r="E765" s="19" t="s">
        <v>166</v>
      </c>
      <c r="F765" s="60">
        <v>2253</v>
      </c>
      <c r="G765" s="32">
        <v>52000</v>
      </c>
      <c r="H765" s="10">
        <v>41549</v>
      </c>
      <c r="I765" s="130">
        <f t="shared" ref="I765:I783" si="66">IF(G765&gt;0,0,"")</f>
        <v>0</v>
      </c>
      <c r="J765" s="130">
        <f t="shared" ref="J765:J783" si="67">IF(I765=0,G765,"")</f>
        <v>52000</v>
      </c>
      <c r="K765" s="186" t="str">
        <f>IF(J765&gt;0,"ATRASADO","")</f>
        <v>ATRASADO</v>
      </c>
    </row>
    <row r="766" spans="2:11" s="164" customFormat="1">
      <c r="B766" s="10"/>
      <c r="C766" s="16"/>
      <c r="D766" s="74"/>
      <c r="E766" s="19"/>
      <c r="F766" s="60"/>
      <c r="G766" s="32"/>
      <c r="H766" s="10"/>
      <c r="I766" s="130" t="str">
        <f t="shared" si="66"/>
        <v/>
      </c>
      <c r="J766" s="130" t="str">
        <f t="shared" si="67"/>
        <v/>
      </c>
      <c r="K766" s="186"/>
    </row>
    <row r="767" spans="2:11" s="125" customFormat="1">
      <c r="B767" s="10">
        <v>44132</v>
      </c>
      <c r="C767" s="16" t="s">
        <v>954</v>
      </c>
      <c r="D767" s="13" t="s">
        <v>953</v>
      </c>
      <c r="E767" s="19" t="s">
        <v>566</v>
      </c>
      <c r="F767" s="60">
        <v>2311</v>
      </c>
      <c r="G767" s="130">
        <v>237414.39999999999</v>
      </c>
      <c r="H767" s="10">
        <v>44132</v>
      </c>
      <c r="I767" s="130">
        <f t="shared" si="66"/>
        <v>0</v>
      </c>
      <c r="J767" s="130">
        <f t="shared" si="67"/>
        <v>237414.39999999999</v>
      </c>
      <c r="K767" s="186" t="str">
        <f t="shared" ref="K767:K783" si="68">IF(J767&gt;0,"ATRASADO","")</f>
        <v>ATRASADO</v>
      </c>
    </row>
    <row r="768" spans="2:11" s="125" customFormat="1">
      <c r="B768" s="10">
        <v>44166</v>
      </c>
      <c r="C768" s="16" t="s">
        <v>956</v>
      </c>
      <c r="D768" s="13" t="s">
        <v>953</v>
      </c>
      <c r="E768" s="19" t="s">
        <v>566</v>
      </c>
      <c r="F768" s="60">
        <v>2311</v>
      </c>
      <c r="G768" s="130">
        <v>300787.20000000001</v>
      </c>
      <c r="H768" s="10">
        <v>44166</v>
      </c>
      <c r="I768" s="130">
        <f t="shared" si="66"/>
        <v>0</v>
      </c>
      <c r="J768" s="130">
        <f t="shared" si="67"/>
        <v>300787.20000000001</v>
      </c>
      <c r="K768" s="186" t="str">
        <f t="shared" si="68"/>
        <v>ATRASADO</v>
      </c>
    </row>
    <row r="769" spans="2:11" s="125" customFormat="1">
      <c r="B769" s="10">
        <v>44166</v>
      </c>
      <c r="C769" s="16" t="s">
        <v>957</v>
      </c>
      <c r="D769" s="13" t="s">
        <v>953</v>
      </c>
      <c r="E769" s="19" t="s">
        <v>566</v>
      </c>
      <c r="F769" s="60">
        <v>2311</v>
      </c>
      <c r="G769" s="130">
        <v>103040</v>
      </c>
      <c r="H769" s="10">
        <v>44166</v>
      </c>
      <c r="I769" s="130">
        <f t="shared" si="66"/>
        <v>0</v>
      </c>
      <c r="J769" s="130">
        <f t="shared" si="67"/>
        <v>103040</v>
      </c>
      <c r="K769" s="186" t="str">
        <f t="shared" si="68"/>
        <v>ATRASADO</v>
      </c>
    </row>
    <row r="770" spans="2:11" s="125" customFormat="1">
      <c r="B770" s="10">
        <v>44198</v>
      </c>
      <c r="C770" s="16" t="s">
        <v>961</v>
      </c>
      <c r="D770" s="13" t="s">
        <v>953</v>
      </c>
      <c r="E770" s="19" t="s">
        <v>566</v>
      </c>
      <c r="F770" s="60">
        <v>2311</v>
      </c>
      <c r="G770" s="130">
        <v>222182.39999999999</v>
      </c>
      <c r="H770" s="10">
        <v>44198</v>
      </c>
      <c r="I770" s="130">
        <f t="shared" si="66"/>
        <v>0</v>
      </c>
      <c r="J770" s="130">
        <f t="shared" si="67"/>
        <v>222182.39999999999</v>
      </c>
      <c r="K770" s="186" t="str">
        <f t="shared" si="68"/>
        <v>ATRASADO</v>
      </c>
    </row>
    <row r="771" spans="2:11" s="125" customFormat="1">
      <c r="B771" s="10">
        <v>44198</v>
      </c>
      <c r="C771" s="16" t="s">
        <v>962</v>
      </c>
      <c r="D771" s="13" t="s">
        <v>953</v>
      </c>
      <c r="E771" s="19" t="s">
        <v>566</v>
      </c>
      <c r="F771" s="60">
        <v>2311</v>
      </c>
      <c r="G771" s="130">
        <v>107059.2</v>
      </c>
      <c r="H771" s="10">
        <v>44198</v>
      </c>
      <c r="I771" s="130">
        <f t="shared" si="66"/>
        <v>0</v>
      </c>
      <c r="J771" s="130">
        <f t="shared" si="67"/>
        <v>107059.2</v>
      </c>
      <c r="K771" s="186" t="str">
        <f t="shared" si="68"/>
        <v>ATRASADO</v>
      </c>
    </row>
    <row r="772" spans="2:11" s="125" customFormat="1">
      <c r="B772" s="10">
        <v>44198</v>
      </c>
      <c r="C772" s="16" t="s">
        <v>960</v>
      </c>
      <c r="D772" s="13" t="s">
        <v>953</v>
      </c>
      <c r="E772" s="19" t="s">
        <v>566</v>
      </c>
      <c r="F772" s="60">
        <v>2311</v>
      </c>
      <c r="G772" s="130">
        <v>128000</v>
      </c>
      <c r="H772" s="10">
        <v>44198</v>
      </c>
      <c r="I772" s="130">
        <f t="shared" si="66"/>
        <v>0</v>
      </c>
      <c r="J772" s="130">
        <f t="shared" si="67"/>
        <v>128000</v>
      </c>
      <c r="K772" s="186" t="str">
        <f t="shared" si="68"/>
        <v>ATRASADO</v>
      </c>
    </row>
    <row r="773" spans="2:11" s="125" customFormat="1">
      <c r="B773" s="10">
        <v>44228</v>
      </c>
      <c r="C773" s="16" t="s">
        <v>1261</v>
      </c>
      <c r="D773" s="13" t="s">
        <v>953</v>
      </c>
      <c r="E773" s="19" t="s">
        <v>566</v>
      </c>
      <c r="F773" s="60">
        <v>2311</v>
      </c>
      <c r="G773" s="130">
        <v>192000</v>
      </c>
      <c r="H773" s="10">
        <v>44228</v>
      </c>
      <c r="I773" s="130">
        <f t="shared" si="66"/>
        <v>0</v>
      </c>
      <c r="J773" s="130">
        <f t="shared" si="67"/>
        <v>192000</v>
      </c>
      <c r="K773" s="186" t="str">
        <f t="shared" si="68"/>
        <v>ATRASADO</v>
      </c>
    </row>
    <row r="774" spans="2:11" s="125" customFormat="1">
      <c r="B774" s="10">
        <v>44228</v>
      </c>
      <c r="C774" s="16" t="s">
        <v>589</v>
      </c>
      <c r="D774" s="13" t="s">
        <v>953</v>
      </c>
      <c r="E774" s="19" t="s">
        <v>566</v>
      </c>
      <c r="F774" s="60">
        <v>2311</v>
      </c>
      <c r="G774" s="130">
        <v>204800</v>
      </c>
      <c r="H774" s="10">
        <v>44228</v>
      </c>
      <c r="I774" s="130">
        <f t="shared" si="66"/>
        <v>0</v>
      </c>
      <c r="J774" s="130">
        <f t="shared" si="67"/>
        <v>204800</v>
      </c>
      <c r="K774" s="186" t="str">
        <f t="shared" si="68"/>
        <v>ATRASADO</v>
      </c>
    </row>
    <row r="775" spans="2:11" s="155" customFormat="1">
      <c r="B775" s="10">
        <v>44228</v>
      </c>
      <c r="C775" s="16" t="s">
        <v>1262</v>
      </c>
      <c r="D775" s="13" t="s">
        <v>953</v>
      </c>
      <c r="E775" s="19" t="s">
        <v>566</v>
      </c>
      <c r="F775" s="60">
        <v>2311</v>
      </c>
      <c r="G775" s="130">
        <v>192000</v>
      </c>
      <c r="H775" s="10">
        <v>44228</v>
      </c>
      <c r="I775" s="130">
        <f t="shared" si="66"/>
        <v>0</v>
      </c>
      <c r="J775" s="130">
        <f t="shared" si="67"/>
        <v>192000</v>
      </c>
      <c r="K775" s="186" t="str">
        <f t="shared" si="68"/>
        <v>ATRASADO</v>
      </c>
    </row>
    <row r="776" spans="2:11" s="155" customFormat="1">
      <c r="B776" s="10">
        <v>44239</v>
      </c>
      <c r="C776" s="16" t="s">
        <v>1267</v>
      </c>
      <c r="D776" s="13" t="s">
        <v>953</v>
      </c>
      <c r="E776" s="19" t="s">
        <v>566</v>
      </c>
      <c r="F776" s="60">
        <v>2311</v>
      </c>
      <c r="G776" s="130">
        <v>170880</v>
      </c>
      <c r="H776" s="10">
        <v>44239</v>
      </c>
      <c r="I776" s="130">
        <f t="shared" si="66"/>
        <v>0</v>
      </c>
      <c r="J776" s="130">
        <f t="shared" si="67"/>
        <v>170880</v>
      </c>
      <c r="K776" s="186" t="str">
        <f t="shared" si="68"/>
        <v>ATRASADO</v>
      </c>
    </row>
    <row r="777" spans="2:11" s="155" customFormat="1">
      <c r="B777" s="10" t="s">
        <v>1274</v>
      </c>
      <c r="C777" s="16" t="s">
        <v>627</v>
      </c>
      <c r="D777" s="13" t="s">
        <v>953</v>
      </c>
      <c r="E777" s="19" t="s">
        <v>566</v>
      </c>
      <c r="F777" s="60">
        <v>2311</v>
      </c>
      <c r="G777" s="130">
        <v>140800</v>
      </c>
      <c r="H777" s="10" t="s">
        <v>1274</v>
      </c>
      <c r="I777" s="130">
        <f t="shared" si="66"/>
        <v>0</v>
      </c>
      <c r="J777" s="130">
        <f t="shared" si="67"/>
        <v>140800</v>
      </c>
      <c r="K777" s="186" t="str">
        <f t="shared" si="68"/>
        <v>ATRASADO</v>
      </c>
    </row>
    <row r="778" spans="2:11" s="155" customFormat="1">
      <c r="B778" s="10">
        <v>44259</v>
      </c>
      <c r="C778" s="16" t="s">
        <v>1270</v>
      </c>
      <c r="D778" s="13" t="s">
        <v>953</v>
      </c>
      <c r="E778" s="19" t="s">
        <v>566</v>
      </c>
      <c r="F778" s="60">
        <v>2311</v>
      </c>
      <c r="G778" s="130">
        <v>144640</v>
      </c>
      <c r="H778" s="10">
        <v>44259</v>
      </c>
      <c r="I778" s="130">
        <f t="shared" si="66"/>
        <v>0</v>
      </c>
      <c r="J778" s="130">
        <f t="shared" si="67"/>
        <v>144640</v>
      </c>
      <c r="K778" s="186" t="str">
        <f t="shared" si="68"/>
        <v>ATRASADO</v>
      </c>
    </row>
    <row r="779" spans="2:11" s="155" customFormat="1">
      <c r="B779" s="10">
        <v>44264</v>
      </c>
      <c r="C779" s="16" t="s">
        <v>1271</v>
      </c>
      <c r="D779" s="13" t="s">
        <v>953</v>
      </c>
      <c r="E779" s="19" t="s">
        <v>566</v>
      </c>
      <c r="F779" s="60">
        <v>2311</v>
      </c>
      <c r="G779" s="130">
        <v>153600</v>
      </c>
      <c r="H779" s="10">
        <v>44264</v>
      </c>
      <c r="I779" s="130">
        <f t="shared" si="66"/>
        <v>0</v>
      </c>
      <c r="J779" s="130">
        <f t="shared" si="67"/>
        <v>153600</v>
      </c>
      <c r="K779" s="186" t="str">
        <f t="shared" si="68"/>
        <v>ATRASADO</v>
      </c>
    </row>
    <row r="780" spans="2:11" s="155" customFormat="1">
      <c r="B780" s="10" t="s">
        <v>1266</v>
      </c>
      <c r="C780" s="16" t="s">
        <v>1272</v>
      </c>
      <c r="D780" s="13" t="s">
        <v>953</v>
      </c>
      <c r="E780" s="19" t="s">
        <v>566</v>
      </c>
      <c r="F780" s="60">
        <v>2311</v>
      </c>
      <c r="G780" s="130">
        <v>199040</v>
      </c>
      <c r="H780" s="10" t="s">
        <v>1266</v>
      </c>
      <c r="I780" s="130">
        <f t="shared" si="66"/>
        <v>0</v>
      </c>
      <c r="J780" s="130">
        <f t="shared" si="67"/>
        <v>199040</v>
      </c>
      <c r="K780" s="186" t="str">
        <f t="shared" si="68"/>
        <v>ATRASADO</v>
      </c>
    </row>
    <row r="781" spans="2:11" s="161" customFormat="1">
      <c r="B781" s="10" t="s">
        <v>1275</v>
      </c>
      <c r="C781" s="16" t="s">
        <v>1273</v>
      </c>
      <c r="D781" s="13" t="s">
        <v>953</v>
      </c>
      <c r="E781" s="19" t="s">
        <v>566</v>
      </c>
      <c r="F781" s="60">
        <v>2311</v>
      </c>
      <c r="G781" s="130">
        <v>139904</v>
      </c>
      <c r="H781" s="10" t="s">
        <v>1275</v>
      </c>
      <c r="I781" s="130">
        <f t="shared" si="66"/>
        <v>0</v>
      </c>
      <c r="J781" s="130">
        <f t="shared" si="67"/>
        <v>139904</v>
      </c>
      <c r="K781" s="186" t="str">
        <f t="shared" si="68"/>
        <v>ATRASADO</v>
      </c>
    </row>
    <row r="782" spans="2:11" s="161" customFormat="1">
      <c r="B782" s="10">
        <v>44201</v>
      </c>
      <c r="C782" s="16" t="s">
        <v>1291</v>
      </c>
      <c r="D782" s="13" t="s">
        <v>953</v>
      </c>
      <c r="E782" s="19" t="s">
        <v>566</v>
      </c>
      <c r="F782" s="60">
        <v>2311</v>
      </c>
      <c r="G782" s="130">
        <v>92390.399999999994</v>
      </c>
      <c r="H782" s="10">
        <v>44201</v>
      </c>
      <c r="I782" s="130">
        <f t="shared" si="66"/>
        <v>0</v>
      </c>
      <c r="J782" s="130">
        <f t="shared" si="67"/>
        <v>92390.399999999994</v>
      </c>
      <c r="K782" s="186" t="str">
        <f t="shared" si="68"/>
        <v>ATRASADO</v>
      </c>
    </row>
    <row r="783" spans="2:11" s="155" customFormat="1">
      <c r="B783" s="10">
        <v>44382</v>
      </c>
      <c r="C783" s="16" t="s">
        <v>1298</v>
      </c>
      <c r="D783" s="13" t="s">
        <v>953</v>
      </c>
      <c r="E783" s="19" t="s">
        <v>566</v>
      </c>
      <c r="F783" s="60">
        <v>2311</v>
      </c>
      <c r="G783" s="130">
        <v>192000</v>
      </c>
      <c r="H783" s="10">
        <v>44382</v>
      </c>
      <c r="I783" s="130">
        <f t="shared" si="66"/>
        <v>0</v>
      </c>
      <c r="J783" s="130">
        <f t="shared" si="67"/>
        <v>192000</v>
      </c>
      <c r="K783" s="186" t="str">
        <f t="shared" si="68"/>
        <v>ATRASADO</v>
      </c>
    </row>
    <row r="784" spans="2:11" s="253" customFormat="1">
      <c r="B784" s="10"/>
      <c r="C784" s="16"/>
      <c r="D784" s="13"/>
      <c r="E784" s="19"/>
      <c r="F784" s="60"/>
      <c r="G784" s="130"/>
      <c r="H784" s="10"/>
      <c r="I784" s="130"/>
      <c r="J784" s="130"/>
      <c r="K784" s="186"/>
    </row>
    <row r="785" spans="2:11" s="253" customFormat="1">
      <c r="B785" s="10">
        <v>44682</v>
      </c>
      <c r="C785" s="16" t="s">
        <v>1943</v>
      </c>
      <c r="D785" s="13" t="s">
        <v>1942</v>
      </c>
      <c r="E785" s="19" t="s">
        <v>102</v>
      </c>
      <c r="F785" s="60">
        <v>2221</v>
      </c>
      <c r="G785" s="130">
        <v>43188</v>
      </c>
      <c r="H785" s="10">
        <v>44682</v>
      </c>
      <c r="I785" s="130">
        <f>IF(G785&gt;0,0,"")</f>
        <v>0</v>
      </c>
      <c r="J785" s="130">
        <f>IF(I785=0,G785,"")</f>
        <v>43188</v>
      </c>
      <c r="K785" s="186" t="str">
        <f>IF(J785&gt;0,"ATRASADO","")</f>
        <v>ATRASADO</v>
      </c>
    </row>
    <row r="786" spans="2:11" s="209" customFormat="1">
      <c r="B786" s="10"/>
      <c r="C786" s="16"/>
      <c r="D786" s="13"/>
      <c r="E786" s="19"/>
      <c r="F786" s="60"/>
      <c r="G786" s="32"/>
      <c r="H786" s="10"/>
      <c r="I786" s="130"/>
      <c r="J786" s="130"/>
      <c r="K786" s="186"/>
    </row>
    <row r="787" spans="2:11" s="209" customFormat="1">
      <c r="B787" s="10">
        <v>44621</v>
      </c>
      <c r="C787" s="16" t="s">
        <v>1293</v>
      </c>
      <c r="D787" s="13" t="s">
        <v>1728</v>
      </c>
      <c r="E787" s="19" t="s">
        <v>566</v>
      </c>
      <c r="F787" s="60">
        <v>2311</v>
      </c>
      <c r="G787" s="32">
        <v>779993.33</v>
      </c>
      <c r="H787" s="10">
        <v>44621</v>
      </c>
      <c r="I787" s="130">
        <f t="shared" ref="I787:I803" si="69">IF(G787&gt;0,0,"")</f>
        <v>0</v>
      </c>
      <c r="J787" s="130">
        <f t="shared" ref="J787:J803" si="70">IF(I787=0,G787,"")</f>
        <v>779993.33</v>
      </c>
      <c r="K787" s="186" t="str">
        <f>IF(J787&gt;0,"ATRASADO","")</f>
        <v>ATRASADO</v>
      </c>
    </row>
    <row r="788" spans="2:11" s="161" customFormat="1">
      <c r="B788" s="10"/>
      <c r="C788" s="17"/>
      <c r="D788" s="13"/>
      <c r="E788" s="19"/>
      <c r="F788" s="60"/>
      <c r="G788" s="32"/>
      <c r="H788" s="10"/>
      <c r="I788" s="130" t="str">
        <f t="shared" si="69"/>
        <v/>
      </c>
      <c r="J788" s="130" t="str">
        <f t="shared" si="70"/>
        <v/>
      </c>
      <c r="K788" s="186"/>
    </row>
    <row r="789" spans="2:11" s="82" customFormat="1" ht="24.75">
      <c r="B789" s="11">
        <v>42004</v>
      </c>
      <c r="C789" s="49" t="s">
        <v>179</v>
      </c>
      <c r="D789" s="13" t="s">
        <v>180</v>
      </c>
      <c r="E789" s="19" t="s">
        <v>181</v>
      </c>
      <c r="F789" s="60">
        <v>2111</v>
      </c>
      <c r="G789" s="32">
        <v>5818614.0499999998</v>
      </c>
      <c r="H789" s="11">
        <v>42004</v>
      </c>
      <c r="I789" s="130">
        <f t="shared" si="69"/>
        <v>0</v>
      </c>
      <c r="J789" s="130">
        <f t="shared" si="70"/>
        <v>5818614.0499999998</v>
      </c>
      <c r="K789" s="186" t="str">
        <f t="shared" ref="K789:K805" si="71">IF(J789&gt;0,"ATRASADO","")</f>
        <v>ATRASADO</v>
      </c>
    </row>
    <row r="790" spans="2:11" s="86" customFormat="1">
      <c r="B790" s="11">
        <v>42369</v>
      </c>
      <c r="C790" s="49" t="s">
        <v>179</v>
      </c>
      <c r="D790" s="13" t="s">
        <v>180</v>
      </c>
      <c r="E790" s="19" t="s">
        <v>182</v>
      </c>
      <c r="F790" s="60">
        <v>2111</v>
      </c>
      <c r="G790" s="32">
        <v>658976.9</v>
      </c>
      <c r="H790" s="11">
        <v>42369</v>
      </c>
      <c r="I790" s="130">
        <f t="shared" si="69"/>
        <v>0</v>
      </c>
      <c r="J790" s="130">
        <f t="shared" si="70"/>
        <v>658976.9</v>
      </c>
      <c r="K790" s="186" t="str">
        <f t="shared" si="71"/>
        <v>ATRASADO</v>
      </c>
    </row>
    <row r="791" spans="2:11" s="83" customFormat="1">
      <c r="B791" s="11">
        <v>42735</v>
      </c>
      <c r="C791" s="49" t="s">
        <v>183</v>
      </c>
      <c r="D791" s="13" t="s">
        <v>180</v>
      </c>
      <c r="E791" s="19" t="s">
        <v>184</v>
      </c>
      <c r="F791" s="60">
        <v>2111</v>
      </c>
      <c r="G791" s="32">
        <v>32740</v>
      </c>
      <c r="H791" s="11">
        <v>42735</v>
      </c>
      <c r="I791" s="130">
        <f t="shared" si="69"/>
        <v>0</v>
      </c>
      <c r="J791" s="130">
        <f t="shared" si="70"/>
        <v>32740</v>
      </c>
      <c r="K791" s="186" t="str">
        <f t="shared" si="71"/>
        <v>ATRASADO</v>
      </c>
    </row>
    <row r="792" spans="2:11" s="86" customFormat="1">
      <c r="B792" s="11">
        <v>43039</v>
      </c>
      <c r="C792" s="49" t="s">
        <v>475</v>
      </c>
      <c r="D792" s="13" t="s">
        <v>180</v>
      </c>
      <c r="E792" s="19" t="s">
        <v>948</v>
      </c>
      <c r="F792" s="60">
        <v>2111</v>
      </c>
      <c r="G792" s="32">
        <v>167330</v>
      </c>
      <c r="H792" s="79">
        <v>43100</v>
      </c>
      <c r="I792" s="130">
        <f t="shared" si="69"/>
        <v>0</v>
      </c>
      <c r="J792" s="130">
        <f t="shared" si="70"/>
        <v>167330</v>
      </c>
      <c r="K792" s="186" t="str">
        <f t="shared" si="71"/>
        <v>ATRASADO</v>
      </c>
    </row>
    <row r="793" spans="2:11" s="75" customFormat="1">
      <c r="B793" s="11">
        <v>43131</v>
      </c>
      <c r="C793" s="49" t="s">
        <v>567</v>
      </c>
      <c r="D793" s="13" t="s">
        <v>180</v>
      </c>
      <c r="E793" s="19" t="s">
        <v>949</v>
      </c>
      <c r="F793" s="60">
        <v>2111</v>
      </c>
      <c r="G793" s="32">
        <f>1415582.77-124176.44-8787.3</f>
        <v>1282619.03</v>
      </c>
      <c r="H793" s="11">
        <v>43465</v>
      </c>
      <c r="I793" s="130">
        <f t="shared" si="69"/>
        <v>0</v>
      </c>
      <c r="J793" s="130">
        <f t="shared" si="70"/>
        <v>1282619.03</v>
      </c>
      <c r="K793" s="186" t="str">
        <f t="shared" si="71"/>
        <v>ATRASADO</v>
      </c>
    </row>
    <row r="794" spans="2:11" s="155" customFormat="1">
      <c r="B794" s="11" t="s">
        <v>1284</v>
      </c>
      <c r="C794" s="49" t="s">
        <v>1295</v>
      </c>
      <c r="D794" s="13" t="s">
        <v>180</v>
      </c>
      <c r="E794" s="19" t="s">
        <v>1296</v>
      </c>
      <c r="F794" s="60">
        <v>2111</v>
      </c>
      <c r="G794" s="32">
        <v>8787.2999999999884</v>
      </c>
      <c r="H794" s="11" t="s">
        <v>1265</v>
      </c>
      <c r="I794" s="130">
        <f t="shared" si="69"/>
        <v>0</v>
      </c>
      <c r="J794" s="130">
        <f t="shared" si="70"/>
        <v>8787.2999999999884</v>
      </c>
      <c r="K794" s="186" t="str">
        <f t="shared" si="71"/>
        <v>ATRASADO</v>
      </c>
    </row>
    <row r="795" spans="2:11" s="165" customFormat="1">
      <c r="B795" s="11" t="s">
        <v>1302</v>
      </c>
      <c r="C795" s="49" t="s">
        <v>1304</v>
      </c>
      <c r="D795" s="13" t="s">
        <v>180</v>
      </c>
      <c r="E795" s="19" t="s">
        <v>1305</v>
      </c>
      <c r="F795" s="60">
        <v>2111</v>
      </c>
      <c r="G795" s="32">
        <f>52573.47-13641.95</f>
        <v>38931.520000000004</v>
      </c>
      <c r="H795" s="11" t="s">
        <v>1302</v>
      </c>
      <c r="I795" s="130">
        <f t="shared" si="69"/>
        <v>0</v>
      </c>
      <c r="J795" s="130">
        <f t="shared" si="70"/>
        <v>38931.520000000004</v>
      </c>
      <c r="K795" s="186" t="str">
        <f t="shared" si="71"/>
        <v>ATRASADO</v>
      </c>
    </row>
    <row r="796" spans="2:11" s="170" customFormat="1">
      <c r="B796" s="11" t="s">
        <v>1309</v>
      </c>
      <c r="C796" s="49" t="s">
        <v>1311</v>
      </c>
      <c r="D796" s="13" t="s">
        <v>180</v>
      </c>
      <c r="E796" s="19" t="s">
        <v>1312</v>
      </c>
      <c r="F796" s="60">
        <v>2111</v>
      </c>
      <c r="G796" s="32">
        <f>128016.89+6000</f>
        <v>134016.89000000001</v>
      </c>
      <c r="H796" s="11" t="s">
        <v>1309</v>
      </c>
      <c r="I796" s="130">
        <f t="shared" si="69"/>
        <v>0</v>
      </c>
      <c r="J796" s="130">
        <f t="shared" si="70"/>
        <v>134016.89000000001</v>
      </c>
      <c r="K796" s="186" t="str">
        <f t="shared" si="71"/>
        <v>ATRASADO</v>
      </c>
    </row>
    <row r="797" spans="2:11" s="179" customFormat="1">
      <c r="B797" s="11" t="s">
        <v>1322</v>
      </c>
      <c r="C797" s="49" t="s">
        <v>1321</v>
      </c>
      <c r="D797" s="13" t="s">
        <v>180</v>
      </c>
      <c r="E797" s="19" t="s">
        <v>1323</v>
      </c>
      <c r="F797" s="60">
        <v>2111</v>
      </c>
      <c r="G797" s="32">
        <f>946315.93-8000</f>
        <v>938315.93</v>
      </c>
      <c r="H797" s="11" t="s">
        <v>1322</v>
      </c>
      <c r="I797" s="130">
        <f t="shared" si="69"/>
        <v>0</v>
      </c>
      <c r="J797" s="130">
        <f t="shared" si="70"/>
        <v>938315.93</v>
      </c>
      <c r="K797" s="186" t="str">
        <f t="shared" si="71"/>
        <v>ATRASADO</v>
      </c>
    </row>
    <row r="798" spans="2:11" s="185" customFormat="1">
      <c r="B798" s="11" t="s">
        <v>1354</v>
      </c>
      <c r="C798" s="49" t="s">
        <v>1356</v>
      </c>
      <c r="D798" s="13" t="s">
        <v>180</v>
      </c>
      <c r="E798" s="19" t="s">
        <v>1357</v>
      </c>
      <c r="F798" s="60">
        <v>2111</v>
      </c>
      <c r="G798" s="32">
        <f>201928.49-9800</f>
        <v>192128.49</v>
      </c>
      <c r="H798" s="11" t="s">
        <v>1354</v>
      </c>
      <c r="I798" s="130">
        <f t="shared" si="69"/>
        <v>0</v>
      </c>
      <c r="J798" s="130">
        <f t="shared" si="70"/>
        <v>192128.49</v>
      </c>
      <c r="K798" s="186" t="str">
        <f t="shared" si="71"/>
        <v>ATRASADO</v>
      </c>
    </row>
    <row r="799" spans="2:11" s="190" customFormat="1">
      <c r="B799" s="11" t="s">
        <v>1364</v>
      </c>
      <c r="C799" s="49" t="s">
        <v>1367</v>
      </c>
      <c r="D799" s="13" t="s">
        <v>180</v>
      </c>
      <c r="E799" s="19" t="s">
        <v>1368</v>
      </c>
      <c r="F799" s="60">
        <v>2111</v>
      </c>
      <c r="G799" s="32">
        <v>841497.82</v>
      </c>
      <c r="H799" s="11" t="s">
        <v>1364</v>
      </c>
      <c r="I799" s="130">
        <f t="shared" si="69"/>
        <v>0</v>
      </c>
      <c r="J799" s="130">
        <f t="shared" si="70"/>
        <v>841497.82</v>
      </c>
      <c r="K799" s="186" t="str">
        <f t="shared" si="71"/>
        <v>ATRASADO</v>
      </c>
    </row>
    <row r="800" spans="2:11" s="193" customFormat="1">
      <c r="B800" s="11" t="s">
        <v>1378</v>
      </c>
      <c r="C800" s="49" t="s">
        <v>1381</v>
      </c>
      <c r="D800" s="13" t="s">
        <v>180</v>
      </c>
      <c r="E800" s="19" t="s">
        <v>1382</v>
      </c>
      <c r="F800" s="60">
        <v>2111</v>
      </c>
      <c r="G800" s="32">
        <f>1068382.4-19600</f>
        <v>1048782.3999999999</v>
      </c>
      <c r="H800" s="11" t="s">
        <v>1378</v>
      </c>
      <c r="I800" s="130">
        <f t="shared" si="69"/>
        <v>0</v>
      </c>
      <c r="J800" s="130">
        <f t="shared" si="70"/>
        <v>1048782.3999999999</v>
      </c>
      <c r="K800" s="186" t="str">
        <f t="shared" si="71"/>
        <v>ATRASADO</v>
      </c>
    </row>
    <row r="801" spans="2:11" s="196" customFormat="1">
      <c r="B801" s="11" t="s">
        <v>1387</v>
      </c>
      <c r="C801" s="49" t="s">
        <v>1394</v>
      </c>
      <c r="D801" s="13" t="s">
        <v>180</v>
      </c>
      <c r="E801" s="19" t="s">
        <v>1395</v>
      </c>
      <c r="F801" s="60">
        <v>2111</v>
      </c>
      <c r="G801" s="32">
        <v>781035.68</v>
      </c>
      <c r="H801" s="11">
        <v>44835</v>
      </c>
      <c r="I801" s="130">
        <f t="shared" si="69"/>
        <v>0</v>
      </c>
      <c r="J801" s="130">
        <f t="shared" si="70"/>
        <v>781035.68</v>
      </c>
      <c r="K801" s="186" t="str">
        <f t="shared" si="71"/>
        <v>ATRASADO</v>
      </c>
    </row>
    <row r="802" spans="2:11" s="198" customFormat="1">
      <c r="B802" s="11" t="s">
        <v>1401</v>
      </c>
      <c r="C802" s="49" t="s">
        <v>1700</v>
      </c>
      <c r="D802" s="13" t="s">
        <v>180</v>
      </c>
      <c r="E802" s="19" t="s">
        <v>1701</v>
      </c>
      <c r="F802" s="60">
        <v>2111</v>
      </c>
      <c r="G802" s="32">
        <f>1039399.51-635381.9</f>
        <v>404017.61</v>
      </c>
      <c r="H802" s="11">
        <v>44836</v>
      </c>
      <c r="I802" s="130">
        <f t="shared" si="69"/>
        <v>0</v>
      </c>
      <c r="J802" s="130">
        <f t="shared" si="70"/>
        <v>404017.61</v>
      </c>
      <c r="K802" s="186" t="str">
        <f t="shared" si="71"/>
        <v>ATRASADO</v>
      </c>
    </row>
    <row r="803" spans="2:11" s="206" customFormat="1">
      <c r="B803" s="11">
        <v>44620</v>
      </c>
      <c r="C803" s="49" t="s">
        <v>1715</v>
      </c>
      <c r="D803" s="13" t="s">
        <v>180</v>
      </c>
      <c r="E803" s="19" t="s">
        <v>1716</v>
      </c>
      <c r="F803" s="60">
        <v>2111</v>
      </c>
      <c r="G803" s="32">
        <f>1149398.36-402699.97</f>
        <v>746698.39000000013</v>
      </c>
      <c r="H803" s="11">
        <v>44630</v>
      </c>
      <c r="I803" s="130">
        <f t="shared" si="69"/>
        <v>0</v>
      </c>
      <c r="J803" s="130">
        <f t="shared" si="70"/>
        <v>746698.39000000013</v>
      </c>
      <c r="K803" s="186" t="str">
        <f t="shared" si="71"/>
        <v>ATRASADO</v>
      </c>
    </row>
    <row r="804" spans="2:11" s="237" customFormat="1">
      <c r="B804" s="11">
        <v>44651</v>
      </c>
      <c r="C804" s="49" t="s">
        <v>1753</v>
      </c>
      <c r="D804" s="13" t="s">
        <v>180</v>
      </c>
      <c r="E804" s="19" t="s">
        <v>1754</v>
      </c>
      <c r="F804" s="60">
        <v>2111</v>
      </c>
      <c r="G804" s="32">
        <f>1083773.22-919328.5</f>
        <v>164444.71999999997</v>
      </c>
      <c r="H804" s="11">
        <v>44661</v>
      </c>
      <c r="I804" s="130">
        <v>0</v>
      </c>
      <c r="J804" s="130">
        <f>+G804-I804</f>
        <v>164444.71999999997</v>
      </c>
      <c r="K804" s="186" t="str">
        <f t="shared" si="71"/>
        <v>ATRASADO</v>
      </c>
    </row>
    <row r="805" spans="2:11" s="242" customFormat="1">
      <c r="B805" s="11">
        <v>44681</v>
      </c>
      <c r="C805" s="49" t="s">
        <v>1846</v>
      </c>
      <c r="D805" s="13" t="s">
        <v>180</v>
      </c>
      <c r="E805" s="19" t="s">
        <v>1847</v>
      </c>
      <c r="F805" s="60">
        <v>2111</v>
      </c>
      <c r="G805" s="32">
        <v>2291293.12</v>
      </c>
      <c r="H805" s="11">
        <v>44691</v>
      </c>
      <c r="I805" s="130">
        <v>0</v>
      </c>
      <c r="J805" s="130">
        <f>+G805-I805</f>
        <v>2291293.12</v>
      </c>
      <c r="K805" s="186" t="str">
        <f t="shared" si="71"/>
        <v>ATRASADO</v>
      </c>
    </row>
    <row r="806" spans="2:11" s="265" customFormat="1">
      <c r="B806" s="11">
        <v>44712</v>
      </c>
      <c r="C806" s="49" t="s">
        <v>2265</v>
      </c>
      <c r="D806" s="13" t="s">
        <v>180</v>
      </c>
      <c r="E806" s="19" t="s">
        <v>2266</v>
      </c>
      <c r="F806" s="60">
        <v>2111</v>
      </c>
      <c r="G806" s="32">
        <v>488559.66</v>
      </c>
      <c r="H806" s="11">
        <v>44722</v>
      </c>
      <c r="I806" s="130">
        <v>0</v>
      </c>
      <c r="J806" s="130">
        <f>+G806-I806</f>
        <v>488559.66</v>
      </c>
      <c r="K806" s="186" t="s">
        <v>1362</v>
      </c>
    </row>
    <row r="807" spans="2:11" s="66" customFormat="1">
      <c r="B807" s="11">
        <v>41137</v>
      </c>
      <c r="C807" s="49" t="s">
        <v>433</v>
      </c>
      <c r="D807" s="13" t="s">
        <v>180</v>
      </c>
      <c r="E807" s="19" t="s">
        <v>432</v>
      </c>
      <c r="F807" s="60">
        <v>2111</v>
      </c>
      <c r="G807" s="32">
        <v>5365894.0599999996</v>
      </c>
      <c r="H807" s="11">
        <v>41137</v>
      </c>
      <c r="I807" s="130">
        <f t="shared" ref="I807:I813" si="72">IF(G807&gt;0,0,"")</f>
        <v>0</v>
      </c>
      <c r="J807" s="130">
        <f t="shared" ref="J807:J813" si="73">IF(I807=0,G807,"")</f>
        <v>5365894.0599999996</v>
      </c>
      <c r="K807" s="186" t="str">
        <f>IF(J807&gt;0,"ATRASADO","")</f>
        <v>ATRASADO</v>
      </c>
    </row>
    <row r="808" spans="2:11" s="86" customFormat="1">
      <c r="B808" s="11"/>
      <c r="C808" s="49"/>
      <c r="D808" s="13"/>
      <c r="E808" s="19"/>
      <c r="F808" s="60"/>
      <c r="G808" s="32"/>
      <c r="H808" s="11"/>
      <c r="I808" s="130" t="str">
        <f t="shared" si="72"/>
        <v/>
      </c>
      <c r="J808" s="130" t="str">
        <f t="shared" si="73"/>
        <v/>
      </c>
      <c r="K808" s="186"/>
    </row>
    <row r="809" spans="2:11" s="164" customFormat="1">
      <c r="B809" s="11">
        <v>44202</v>
      </c>
      <c r="C809" s="49" t="s">
        <v>956</v>
      </c>
      <c r="D809" s="163" t="s">
        <v>1281</v>
      </c>
      <c r="E809" s="19" t="s">
        <v>566</v>
      </c>
      <c r="F809" s="60">
        <v>2311</v>
      </c>
      <c r="G809" s="32">
        <v>105200</v>
      </c>
      <c r="H809" s="11">
        <v>44202</v>
      </c>
      <c r="I809" s="130">
        <f t="shared" si="72"/>
        <v>0</v>
      </c>
      <c r="J809" s="130">
        <f t="shared" si="73"/>
        <v>105200</v>
      </c>
      <c r="K809" s="186" t="str">
        <f>IF(J809&gt;0,"ATRASADO","")</f>
        <v>ATRASADO</v>
      </c>
    </row>
    <row r="810" spans="2:11" s="161" customFormat="1">
      <c r="B810" s="11"/>
      <c r="C810" s="49"/>
      <c r="D810" s="13"/>
      <c r="E810" s="19"/>
      <c r="F810" s="60"/>
      <c r="G810" s="32"/>
      <c r="H810" s="11"/>
      <c r="I810" s="130" t="str">
        <f t="shared" si="72"/>
        <v/>
      </c>
      <c r="J810" s="130" t="str">
        <f t="shared" si="73"/>
        <v/>
      </c>
      <c r="K810" s="186"/>
    </row>
    <row r="811" spans="2:11">
      <c r="B811" s="10">
        <v>41340</v>
      </c>
      <c r="C811" s="16">
        <v>1500000004</v>
      </c>
      <c r="D811" s="13" t="s">
        <v>13</v>
      </c>
      <c r="E811" s="19" t="s">
        <v>14</v>
      </c>
      <c r="F811" s="60">
        <v>2311</v>
      </c>
      <c r="G811" s="32">
        <v>42264</v>
      </c>
      <c r="H811" s="10">
        <v>41340</v>
      </c>
      <c r="I811" s="130">
        <f t="shared" si="72"/>
        <v>0</v>
      </c>
      <c r="J811" s="130">
        <f t="shared" si="73"/>
        <v>42264</v>
      </c>
      <c r="K811" s="186" t="str">
        <f>IF(J811&gt;0,"ATRASADO","")</f>
        <v>ATRASADO</v>
      </c>
    </row>
    <row r="812" spans="2:11">
      <c r="B812" s="10">
        <v>41341</v>
      </c>
      <c r="C812" s="16">
        <v>1500000005</v>
      </c>
      <c r="D812" s="13" t="s">
        <v>13</v>
      </c>
      <c r="E812" s="19" t="s">
        <v>14</v>
      </c>
      <c r="F812" s="60">
        <v>2311</v>
      </c>
      <c r="G812" s="32">
        <v>41745</v>
      </c>
      <c r="H812" s="10">
        <v>41341</v>
      </c>
      <c r="I812" s="130">
        <f t="shared" si="72"/>
        <v>0</v>
      </c>
      <c r="J812" s="130">
        <f t="shared" si="73"/>
        <v>41745</v>
      </c>
      <c r="K812" s="186" t="str">
        <f>IF(J812&gt;0,"ATRASADO","")</f>
        <v>ATRASADO</v>
      </c>
    </row>
    <row r="813" spans="2:11">
      <c r="B813" s="10">
        <v>41341</v>
      </c>
      <c r="C813" s="16">
        <v>1500000006</v>
      </c>
      <c r="D813" s="13" t="s">
        <v>13</v>
      </c>
      <c r="E813" s="19" t="s">
        <v>14</v>
      </c>
      <c r="F813" s="60">
        <v>2311</v>
      </c>
      <c r="G813" s="32">
        <v>39082.550000000003</v>
      </c>
      <c r="H813" s="10">
        <v>41341</v>
      </c>
      <c r="I813" s="130">
        <f t="shared" si="72"/>
        <v>0</v>
      </c>
      <c r="J813" s="130">
        <f t="shared" si="73"/>
        <v>39082.550000000003</v>
      </c>
      <c r="K813" s="186" t="str">
        <f>IF(J813&gt;0,"ATRASADO","")</f>
        <v>ATRASADO</v>
      </c>
    </row>
    <row r="814" spans="2:11" s="190" customFormat="1">
      <c r="B814" s="10"/>
      <c r="C814" s="16"/>
      <c r="D814" s="13"/>
      <c r="E814" s="19"/>
      <c r="F814" s="60"/>
      <c r="G814" s="32"/>
      <c r="H814" s="10"/>
      <c r="I814" s="130"/>
      <c r="J814" s="130"/>
      <c r="K814" s="186"/>
    </row>
    <row r="815" spans="2:11" s="190" customFormat="1">
      <c r="B815" s="10">
        <v>44621</v>
      </c>
      <c r="C815" s="16" t="s">
        <v>1745</v>
      </c>
      <c r="D815" s="13" t="s">
        <v>1376</v>
      </c>
      <c r="E815" s="19" t="s">
        <v>102</v>
      </c>
      <c r="F815" s="60">
        <v>2221</v>
      </c>
      <c r="G815" s="32">
        <v>23600</v>
      </c>
      <c r="H815" s="10">
        <v>44621</v>
      </c>
      <c r="I815" s="130">
        <f t="shared" ref="I815:I845" si="74">IF(G815&gt;0,0,"")</f>
        <v>0</v>
      </c>
      <c r="J815" s="130">
        <f t="shared" ref="J815:J845" si="75">IF(I815=0,G815,"")</f>
        <v>23600</v>
      </c>
      <c r="K815" s="186" t="str">
        <f>IF(J815&gt;0,"ATRASADO","")</f>
        <v>ATRASADO</v>
      </c>
    </row>
    <row r="816" spans="2:11" s="209" customFormat="1">
      <c r="B816" s="10">
        <v>44621</v>
      </c>
      <c r="C816" s="16" t="s">
        <v>1746</v>
      </c>
      <c r="D816" s="13" t="s">
        <v>1376</v>
      </c>
      <c r="E816" s="19" t="s">
        <v>102</v>
      </c>
      <c r="F816" s="60">
        <v>2221</v>
      </c>
      <c r="G816" s="32">
        <v>23600</v>
      </c>
      <c r="H816" s="10">
        <v>44621</v>
      </c>
      <c r="I816" s="130">
        <f t="shared" si="74"/>
        <v>0</v>
      </c>
      <c r="J816" s="130">
        <f t="shared" si="75"/>
        <v>23600</v>
      </c>
      <c r="K816" s="186" t="str">
        <f>IF(J816&gt;0,"ATRASADO","")</f>
        <v>ATRASADO</v>
      </c>
    </row>
    <row r="817" spans="2:11" s="190" customFormat="1">
      <c r="B817" s="10">
        <v>44621</v>
      </c>
      <c r="C817" s="16" t="s">
        <v>1747</v>
      </c>
      <c r="D817" s="13" t="s">
        <v>1376</v>
      </c>
      <c r="E817" s="19" t="s">
        <v>102</v>
      </c>
      <c r="F817" s="60">
        <v>2221</v>
      </c>
      <c r="G817" s="32">
        <v>23600</v>
      </c>
      <c r="H817" s="10">
        <v>44621</v>
      </c>
      <c r="I817" s="130">
        <f t="shared" si="74"/>
        <v>0</v>
      </c>
      <c r="J817" s="130">
        <f t="shared" si="75"/>
        <v>23600</v>
      </c>
      <c r="K817" s="186" t="str">
        <f>IF(J817&gt;0,"ATRASADO","")</f>
        <v>ATRASADO</v>
      </c>
    </row>
    <row r="818" spans="2:11" s="182" customFormat="1">
      <c r="B818" s="29"/>
      <c r="C818" s="76"/>
      <c r="D818" s="13"/>
      <c r="E818" s="19"/>
      <c r="F818" s="60"/>
      <c r="G818" s="32"/>
      <c r="H818" s="29"/>
      <c r="I818" s="130" t="str">
        <f t="shared" si="74"/>
        <v/>
      </c>
      <c r="J818" s="130" t="str">
        <f t="shared" si="75"/>
        <v/>
      </c>
      <c r="K818" s="186"/>
    </row>
    <row r="819" spans="2:11" s="78" customFormat="1">
      <c r="B819" s="23">
        <v>41517</v>
      </c>
      <c r="C819" s="18" t="s">
        <v>33</v>
      </c>
      <c r="D819" s="13" t="s">
        <v>92</v>
      </c>
      <c r="E819" s="19" t="s">
        <v>21</v>
      </c>
      <c r="F819" s="60">
        <v>2251</v>
      </c>
      <c r="G819" s="32">
        <v>25960</v>
      </c>
      <c r="H819" s="10">
        <v>41517</v>
      </c>
      <c r="I819" s="130">
        <f t="shared" si="74"/>
        <v>0</v>
      </c>
      <c r="J819" s="130">
        <f t="shared" si="75"/>
        <v>25960</v>
      </c>
      <c r="K819" s="186" t="str">
        <f t="shared" ref="K819:K843" si="76">IF(J819&gt;0,"ATRASADO","")</f>
        <v>ATRASADO</v>
      </c>
    </row>
    <row r="820" spans="2:11" s="78" customFormat="1">
      <c r="B820" s="23">
        <v>41547</v>
      </c>
      <c r="C820" s="18" t="s">
        <v>45</v>
      </c>
      <c r="D820" s="13" t="s">
        <v>92</v>
      </c>
      <c r="E820" s="19" t="s">
        <v>21</v>
      </c>
      <c r="F820" s="60">
        <v>2251</v>
      </c>
      <c r="G820" s="32">
        <v>25960</v>
      </c>
      <c r="H820" s="10">
        <v>41547</v>
      </c>
      <c r="I820" s="130">
        <f t="shared" si="74"/>
        <v>0</v>
      </c>
      <c r="J820" s="130">
        <f t="shared" si="75"/>
        <v>25960</v>
      </c>
      <c r="K820" s="186" t="str">
        <f t="shared" si="76"/>
        <v>ATRASADO</v>
      </c>
    </row>
    <row r="821" spans="2:11" s="82" customFormat="1">
      <c r="B821" s="23">
        <v>41577</v>
      </c>
      <c r="C821" s="18" t="s">
        <v>46</v>
      </c>
      <c r="D821" s="13" t="s">
        <v>92</v>
      </c>
      <c r="E821" s="19" t="s">
        <v>21</v>
      </c>
      <c r="F821" s="60">
        <v>2251</v>
      </c>
      <c r="G821" s="32">
        <v>25960</v>
      </c>
      <c r="H821" s="10">
        <v>41577</v>
      </c>
      <c r="I821" s="130">
        <f t="shared" si="74"/>
        <v>0</v>
      </c>
      <c r="J821" s="130">
        <f t="shared" si="75"/>
        <v>25960</v>
      </c>
      <c r="K821" s="186" t="str">
        <f t="shared" si="76"/>
        <v>ATRASADO</v>
      </c>
    </row>
    <row r="822" spans="2:11" s="86" customFormat="1">
      <c r="B822" s="23">
        <v>41608</v>
      </c>
      <c r="C822" s="18" t="s">
        <v>49</v>
      </c>
      <c r="D822" s="13" t="s">
        <v>92</v>
      </c>
      <c r="E822" s="19" t="s">
        <v>21</v>
      </c>
      <c r="F822" s="60">
        <v>2251</v>
      </c>
      <c r="G822" s="32">
        <v>25960</v>
      </c>
      <c r="H822" s="10">
        <v>41608</v>
      </c>
      <c r="I822" s="130">
        <f t="shared" si="74"/>
        <v>0</v>
      </c>
      <c r="J822" s="130">
        <f t="shared" si="75"/>
        <v>25960</v>
      </c>
      <c r="K822" s="186" t="str">
        <f t="shared" si="76"/>
        <v>ATRASADO</v>
      </c>
    </row>
    <row r="823" spans="2:11" s="86" customFormat="1">
      <c r="B823" s="23">
        <v>41638</v>
      </c>
      <c r="C823" s="18" t="s">
        <v>50</v>
      </c>
      <c r="D823" s="13" t="s">
        <v>92</v>
      </c>
      <c r="E823" s="19" t="s">
        <v>21</v>
      </c>
      <c r="F823" s="60">
        <v>2251</v>
      </c>
      <c r="G823" s="32">
        <v>25960</v>
      </c>
      <c r="H823" s="10">
        <v>41638</v>
      </c>
      <c r="I823" s="130">
        <f t="shared" si="74"/>
        <v>0</v>
      </c>
      <c r="J823" s="130">
        <f t="shared" si="75"/>
        <v>25960</v>
      </c>
      <c r="K823" s="186" t="str">
        <f t="shared" si="76"/>
        <v>ATRASADO</v>
      </c>
    </row>
    <row r="824" spans="2:11" s="77" customFormat="1">
      <c r="B824" s="10">
        <v>41670</v>
      </c>
      <c r="C824" s="18" t="s">
        <v>51</v>
      </c>
      <c r="D824" s="13" t="s">
        <v>92</v>
      </c>
      <c r="E824" s="19" t="s">
        <v>21</v>
      </c>
      <c r="F824" s="60">
        <v>2251</v>
      </c>
      <c r="G824" s="32">
        <v>25960</v>
      </c>
      <c r="H824" s="10">
        <v>41670</v>
      </c>
      <c r="I824" s="130">
        <f t="shared" si="74"/>
        <v>0</v>
      </c>
      <c r="J824" s="130">
        <f t="shared" si="75"/>
        <v>25960</v>
      </c>
      <c r="K824" s="186" t="str">
        <f t="shared" si="76"/>
        <v>ATRASADO</v>
      </c>
    </row>
    <row r="825" spans="2:11" s="73" customFormat="1">
      <c r="B825" s="10">
        <v>41698</v>
      </c>
      <c r="C825" s="18" t="s">
        <v>52</v>
      </c>
      <c r="D825" s="13" t="s">
        <v>92</v>
      </c>
      <c r="E825" s="19" t="s">
        <v>21</v>
      </c>
      <c r="F825" s="60">
        <v>2251</v>
      </c>
      <c r="G825" s="32">
        <v>25960</v>
      </c>
      <c r="H825" s="10">
        <v>41698</v>
      </c>
      <c r="I825" s="130">
        <f t="shared" si="74"/>
        <v>0</v>
      </c>
      <c r="J825" s="130">
        <f t="shared" si="75"/>
        <v>25960</v>
      </c>
      <c r="K825" s="186" t="str">
        <f t="shared" si="76"/>
        <v>ATRASADO</v>
      </c>
    </row>
    <row r="826" spans="2:11" s="78" customFormat="1">
      <c r="B826" s="23">
        <v>41729</v>
      </c>
      <c r="C826" s="18" t="s">
        <v>53</v>
      </c>
      <c r="D826" s="13" t="s">
        <v>92</v>
      </c>
      <c r="E826" s="19" t="s">
        <v>21</v>
      </c>
      <c r="F826" s="60">
        <v>2251</v>
      </c>
      <c r="G826" s="32">
        <v>25960</v>
      </c>
      <c r="H826" s="10">
        <v>41729</v>
      </c>
      <c r="I826" s="130">
        <f t="shared" si="74"/>
        <v>0</v>
      </c>
      <c r="J826" s="130">
        <f t="shared" si="75"/>
        <v>25960</v>
      </c>
      <c r="K826" s="186" t="str">
        <f t="shared" si="76"/>
        <v>ATRASADO</v>
      </c>
    </row>
    <row r="827" spans="2:11" s="78" customFormat="1">
      <c r="B827" s="23">
        <v>41759</v>
      </c>
      <c r="C827" s="18" t="s">
        <v>58</v>
      </c>
      <c r="D827" s="13" t="s">
        <v>92</v>
      </c>
      <c r="E827" s="19" t="s">
        <v>21</v>
      </c>
      <c r="F827" s="60">
        <v>2251</v>
      </c>
      <c r="G827" s="32">
        <v>25960</v>
      </c>
      <c r="H827" s="10">
        <v>41759</v>
      </c>
      <c r="I827" s="130">
        <f t="shared" si="74"/>
        <v>0</v>
      </c>
      <c r="J827" s="130">
        <f t="shared" si="75"/>
        <v>25960</v>
      </c>
      <c r="K827" s="186" t="str">
        <f t="shared" si="76"/>
        <v>ATRASADO</v>
      </c>
    </row>
    <row r="828" spans="2:11" s="83" customFormat="1">
      <c r="B828" s="23">
        <v>41790</v>
      </c>
      <c r="C828" s="18" t="s">
        <v>59</v>
      </c>
      <c r="D828" s="13" t="s">
        <v>92</v>
      </c>
      <c r="E828" s="19" t="s">
        <v>21</v>
      </c>
      <c r="F828" s="60">
        <v>2251</v>
      </c>
      <c r="G828" s="32">
        <v>25960</v>
      </c>
      <c r="H828" s="10">
        <v>41790</v>
      </c>
      <c r="I828" s="130">
        <f t="shared" si="74"/>
        <v>0</v>
      </c>
      <c r="J828" s="130">
        <f t="shared" si="75"/>
        <v>25960</v>
      </c>
      <c r="K828" s="186" t="str">
        <f t="shared" si="76"/>
        <v>ATRASADO</v>
      </c>
    </row>
    <row r="829" spans="2:11" s="83" customFormat="1">
      <c r="B829" s="23">
        <v>41820</v>
      </c>
      <c r="C829" s="18" t="s">
        <v>60</v>
      </c>
      <c r="D829" s="13" t="s">
        <v>92</v>
      </c>
      <c r="E829" s="19" t="s">
        <v>21</v>
      </c>
      <c r="F829" s="60">
        <v>2251</v>
      </c>
      <c r="G829" s="32">
        <v>25960</v>
      </c>
      <c r="H829" s="10">
        <v>41820</v>
      </c>
      <c r="I829" s="130">
        <f t="shared" si="74"/>
        <v>0</v>
      </c>
      <c r="J829" s="130">
        <f t="shared" si="75"/>
        <v>25960</v>
      </c>
      <c r="K829" s="186" t="str">
        <f t="shared" si="76"/>
        <v>ATRASADO</v>
      </c>
    </row>
    <row r="830" spans="2:11" s="78" customFormat="1">
      <c r="B830" s="23">
        <v>41850</v>
      </c>
      <c r="C830" s="18" t="s">
        <v>61</v>
      </c>
      <c r="D830" s="13" t="s">
        <v>92</v>
      </c>
      <c r="E830" s="19" t="s">
        <v>21</v>
      </c>
      <c r="F830" s="60">
        <v>2251</v>
      </c>
      <c r="G830" s="32">
        <v>25960</v>
      </c>
      <c r="H830" s="10">
        <v>41850</v>
      </c>
      <c r="I830" s="130">
        <f t="shared" si="74"/>
        <v>0</v>
      </c>
      <c r="J830" s="130">
        <f t="shared" si="75"/>
        <v>25960</v>
      </c>
      <c r="K830" s="186" t="str">
        <f t="shared" si="76"/>
        <v>ATRASADO</v>
      </c>
    </row>
    <row r="831" spans="2:11" s="75" customFormat="1">
      <c r="B831" s="23">
        <v>41881</v>
      </c>
      <c r="C831" s="18" t="s">
        <v>62</v>
      </c>
      <c r="D831" s="13" t="s">
        <v>92</v>
      </c>
      <c r="E831" s="19" t="s">
        <v>21</v>
      </c>
      <c r="F831" s="60">
        <v>2251</v>
      </c>
      <c r="G831" s="32">
        <v>25960</v>
      </c>
      <c r="H831" s="10">
        <v>41881</v>
      </c>
      <c r="I831" s="130">
        <f t="shared" si="74"/>
        <v>0</v>
      </c>
      <c r="J831" s="130">
        <f t="shared" si="75"/>
        <v>25960</v>
      </c>
      <c r="K831" s="186" t="str">
        <f t="shared" si="76"/>
        <v>ATRASADO</v>
      </c>
    </row>
    <row r="832" spans="2:11" s="86" customFormat="1">
      <c r="B832" s="23">
        <v>41912</v>
      </c>
      <c r="C832" s="18" t="s">
        <v>63</v>
      </c>
      <c r="D832" s="13" t="s">
        <v>92</v>
      </c>
      <c r="E832" s="19" t="s">
        <v>21</v>
      </c>
      <c r="F832" s="60">
        <v>2251</v>
      </c>
      <c r="G832" s="32">
        <v>28556</v>
      </c>
      <c r="H832" s="10">
        <v>41912</v>
      </c>
      <c r="I832" s="130">
        <f t="shared" si="74"/>
        <v>0</v>
      </c>
      <c r="J832" s="130">
        <f t="shared" si="75"/>
        <v>28556</v>
      </c>
      <c r="K832" s="186" t="str">
        <f t="shared" si="76"/>
        <v>ATRASADO</v>
      </c>
    </row>
    <row r="833" spans="2:11" s="86" customFormat="1">
      <c r="B833" s="23">
        <v>41943</v>
      </c>
      <c r="C833" s="18" t="s">
        <v>64</v>
      </c>
      <c r="D833" s="13" t="s">
        <v>92</v>
      </c>
      <c r="E833" s="19" t="s">
        <v>21</v>
      </c>
      <c r="F833" s="60">
        <v>2251</v>
      </c>
      <c r="G833" s="32">
        <v>28556</v>
      </c>
      <c r="H833" s="10">
        <v>41943</v>
      </c>
      <c r="I833" s="130">
        <f t="shared" si="74"/>
        <v>0</v>
      </c>
      <c r="J833" s="130">
        <f t="shared" si="75"/>
        <v>28556</v>
      </c>
      <c r="K833" s="186" t="str">
        <f t="shared" si="76"/>
        <v>ATRASADO</v>
      </c>
    </row>
    <row r="834" spans="2:11" s="86" customFormat="1">
      <c r="B834" s="23">
        <v>41973</v>
      </c>
      <c r="C834" s="18" t="s">
        <v>65</v>
      </c>
      <c r="D834" s="13" t="s">
        <v>92</v>
      </c>
      <c r="E834" s="19" t="s">
        <v>21</v>
      </c>
      <c r="F834" s="60">
        <v>2251</v>
      </c>
      <c r="G834" s="32">
        <v>28556</v>
      </c>
      <c r="H834" s="10">
        <v>41973</v>
      </c>
      <c r="I834" s="130">
        <f t="shared" si="74"/>
        <v>0</v>
      </c>
      <c r="J834" s="130">
        <f t="shared" si="75"/>
        <v>28556</v>
      </c>
      <c r="K834" s="186" t="str">
        <f t="shared" si="76"/>
        <v>ATRASADO</v>
      </c>
    </row>
    <row r="835" spans="2:11" s="86" customFormat="1">
      <c r="B835" s="23">
        <v>42004</v>
      </c>
      <c r="C835" s="18" t="s">
        <v>66</v>
      </c>
      <c r="D835" s="13" t="s">
        <v>92</v>
      </c>
      <c r="E835" s="19" t="s">
        <v>21</v>
      </c>
      <c r="F835" s="60">
        <v>2251</v>
      </c>
      <c r="G835" s="32">
        <v>28556</v>
      </c>
      <c r="H835" s="10">
        <v>42004</v>
      </c>
      <c r="I835" s="130">
        <f t="shared" si="74"/>
        <v>0</v>
      </c>
      <c r="J835" s="130">
        <f t="shared" si="75"/>
        <v>28556</v>
      </c>
      <c r="K835" s="186" t="str">
        <f t="shared" si="76"/>
        <v>ATRASADO</v>
      </c>
    </row>
    <row r="836" spans="2:11" s="86" customFormat="1">
      <c r="B836" s="23">
        <v>42035</v>
      </c>
      <c r="C836" s="21" t="s">
        <v>93</v>
      </c>
      <c r="D836" s="13" t="s">
        <v>92</v>
      </c>
      <c r="E836" s="19" t="s">
        <v>21</v>
      </c>
      <c r="F836" s="60">
        <v>2251</v>
      </c>
      <c r="G836" s="32">
        <v>28556</v>
      </c>
      <c r="H836" s="10">
        <v>42035</v>
      </c>
      <c r="I836" s="130">
        <f t="shared" si="74"/>
        <v>0</v>
      </c>
      <c r="J836" s="130">
        <f t="shared" si="75"/>
        <v>28556</v>
      </c>
      <c r="K836" s="186" t="str">
        <f t="shared" si="76"/>
        <v>ATRASADO</v>
      </c>
    </row>
    <row r="837" spans="2:11" s="86" customFormat="1">
      <c r="B837" s="23">
        <v>42063</v>
      </c>
      <c r="C837" s="21" t="s">
        <v>94</v>
      </c>
      <c r="D837" s="13" t="s">
        <v>92</v>
      </c>
      <c r="E837" s="19" t="s">
        <v>21</v>
      </c>
      <c r="F837" s="60">
        <v>2251</v>
      </c>
      <c r="G837" s="32">
        <v>28556</v>
      </c>
      <c r="H837" s="10">
        <v>42063</v>
      </c>
      <c r="I837" s="130">
        <f t="shared" si="74"/>
        <v>0</v>
      </c>
      <c r="J837" s="130">
        <f t="shared" si="75"/>
        <v>28556</v>
      </c>
      <c r="K837" s="186" t="str">
        <f t="shared" si="76"/>
        <v>ATRASADO</v>
      </c>
    </row>
    <row r="838" spans="2:11" s="86" customFormat="1">
      <c r="B838" s="24">
        <v>42082</v>
      </c>
      <c r="C838" s="21" t="s">
        <v>95</v>
      </c>
      <c r="D838" s="13" t="s">
        <v>92</v>
      </c>
      <c r="E838" s="19" t="s">
        <v>21</v>
      </c>
      <c r="F838" s="60">
        <v>2251</v>
      </c>
      <c r="G838" s="32">
        <v>28556</v>
      </c>
      <c r="H838" s="10">
        <v>42082</v>
      </c>
      <c r="I838" s="130">
        <f t="shared" si="74"/>
        <v>0</v>
      </c>
      <c r="J838" s="130">
        <f t="shared" si="75"/>
        <v>28556</v>
      </c>
      <c r="K838" s="186" t="str">
        <f t="shared" si="76"/>
        <v>ATRASADO</v>
      </c>
    </row>
    <row r="839" spans="2:11" s="86" customFormat="1">
      <c r="B839" s="24">
        <v>42113</v>
      </c>
      <c r="C839" s="21" t="s">
        <v>96</v>
      </c>
      <c r="D839" s="13" t="s">
        <v>92</v>
      </c>
      <c r="E839" s="19" t="s">
        <v>21</v>
      </c>
      <c r="F839" s="60">
        <v>2251</v>
      </c>
      <c r="G839" s="32">
        <v>28556</v>
      </c>
      <c r="H839" s="10">
        <v>42113</v>
      </c>
      <c r="I839" s="130">
        <f t="shared" si="74"/>
        <v>0</v>
      </c>
      <c r="J839" s="130">
        <f t="shared" si="75"/>
        <v>28556</v>
      </c>
      <c r="K839" s="186" t="str">
        <f t="shared" si="76"/>
        <v>ATRASADO</v>
      </c>
    </row>
    <row r="840" spans="2:11" s="63" customFormat="1">
      <c r="B840" s="24">
        <v>42143</v>
      </c>
      <c r="C840" s="21" t="s">
        <v>97</v>
      </c>
      <c r="D840" s="13" t="s">
        <v>92</v>
      </c>
      <c r="E840" s="19" t="s">
        <v>21</v>
      </c>
      <c r="F840" s="60">
        <v>2251</v>
      </c>
      <c r="G840" s="32">
        <v>28556</v>
      </c>
      <c r="H840" s="10">
        <v>42143</v>
      </c>
      <c r="I840" s="130">
        <f t="shared" si="74"/>
        <v>0</v>
      </c>
      <c r="J840" s="130">
        <f t="shared" si="75"/>
        <v>28556</v>
      </c>
      <c r="K840" s="186" t="str">
        <f t="shared" si="76"/>
        <v>ATRASADO</v>
      </c>
    </row>
    <row r="841" spans="2:11" s="83" customFormat="1">
      <c r="B841" s="24">
        <v>42174</v>
      </c>
      <c r="C841" s="21" t="s">
        <v>98</v>
      </c>
      <c r="D841" s="13" t="s">
        <v>92</v>
      </c>
      <c r="E841" s="19" t="s">
        <v>21</v>
      </c>
      <c r="F841" s="60">
        <v>2251</v>
      </c>
      <c r="G841" s="32">
        <v>28556</v>
      </c>
      <c r="H841" s="10">
        <v>42174</v>
      </c>
      <c r="I841" s="130">
        <f t="shared" si="74"/>
        <v>0</v>
      </c>
      <c r="J841" s="130">
        <f t="shared" si="75"/>
        <v>28556</v>
      </c>
      <c r="K841" s="186" t="str">
        <f t="shared" si="76"/>
        <v>ATRASADO</v>
      </c>
    </row>
    <row r="842" spans="2:11" s="83" customFormat="1">
      <c r="B842" s="24">
        <v>42200</v>
      </c>
      <c r="C842" s="21" t="s">
        <v>99</v>
      </c>
      <c r="D842" s="13" t="s">
        <v>92</v>
      </c>
      <c r="E842" s="19" t="s">
        <v>21</v>
      </c>
      <c r="F842" s="60">
        <v>2251</v>
      </c>
      <c r="G842" s="32">
        <v>28556</v>
      </c>
      <c r="H842" s="10">
        <v>42200</v>
      </c>
      <c r="I842" s="130">
        <f t="shared" si="74"/>
        <v>0</v>
      </c>
      <c r="J842" s="130">
        <f t="shared" si="75"/>
        <v>28556</v>
      </c>
      <c r="K842" s="186" t="str">
        <f t="shared" si="76"/>
        <v>ATRASADO</v>
      </c>
    </row>
    <row r="843" spans="2:11" s="86" customFormat="1">
      <c r="B843" s="24">
        <v>42231</v>
      </c>
      <c r="C843" s="21" t="s">
        <v>100</v>
      </c>
      <c r="D843" s="13" t="s">
        <v>92</v>
      </c>
      <c r="E843" s="19" t="s">
        <v>21</v>
      </c>
      <c r="F843" s="60">
        <v>2251</v>
      </c>
      <c r="G843" s="32">
        <v>28556</v>
      </c>
      <c r="H843" s="10">
        <v>42231</v>
      </c>
      <c r="I843" s="130">
        <f t="shared" si="74"/>
        <v>0</v>
      </c>
      <c r="J843" s="130">
        <f t="shared" si="75"/>
        <v>28556</v>
      </c>
      <c r="K843" s="186" t="str">
        <f t="shared" si="76"/>
        <v>ATRASADO</v>
      </c>
    </row>
    <row r="844" spans="2:11" s="182" customFormat="1">
      <c r="B844" s="10"/>
      <c r="C844" s="17"/>
      <c r="D844" s="13"/>
      <c r="E844" s="19"/>
      <c r="F844" s="60"/>
      <c r="G844" s="32"/>
      <c r="H844" s="10"/>
      <c r="I844" s="130" t="str">
        <f t="shared" si="74"/>
        <v/>
      </c>
      <c r="J844" s="130" t="str">
        <f t="shared" si="75"/>
        <v/>
      </c>
      <c r="K844" s="186"/>
    </row>
    <row r="845" spans="2:11" ht="24.75">
      <c r="B845" s="10">
        <v>42241</v>
      </c>
      <c r="C845" s="49">
        <v>1502430208</v>
      </c>
      <c r="D845" s="13" t="s">
        <v>185</v>
      </c>
      <c r="E845" s="19" t="s">
        <v>102</v>
      </c>
      <c r="F845" s="60">
        <v>2221</v>
      </c>
      <c r="G845" s="32">
        <v>14160</v>
      </c>
      <c r="H845" s="10">
        <v>42241</v>
      </c>
      <c r="I845" s="130">
        <f t="shared" si="74"/>
        <v>0</v>
      </c>
      <c r="J845" s="130">
        <f t="shared" si="75"/>
        <v>14160</v>
      </c>
      <c r="K845" s="186" t="str">
        <f>IF(J845&gt;0,"ATRASADO","")</f>
        <v>ATRASADO</v>
      </c>
    </row>
    <row r="846" spans="2:11" s="253" customFormat="1">
      <c r="B846" s="10"/>
      <c r="C846" s="49"/>
      <c r="D846" s="13"/>
      <c r="E846" s="19"/>
      <c r="F846" s="60"/>
      <c r="G846" s="32"/>
      <c r="H846" s="10"/>
      <c r="I846" s="130"/>
      <c r="J846" s="130"/>
      <c r="K846" s="186"/>
    </row>
    <row r="847" spans="2:11" s="253" customFormat="1">
      <c r="B847" s="10">
        <v>44682</v>
      </c>
      <c r="C847" s="49" t="s">
        <v>1944</v>
      </c>
      <c r="D847" s="144" t="s">
        <v>1868</v>
      </c>
      <c r="E847" s="19" t="s">
        <v>102</v>
      </c>
      <c r="F847" s="60">
        <v>2221</v>
      </c>
      <c r="G847" s="32">
        <v>23600</v>
      </c>
      <c r="H847" s="10">
        <v>44682</v>
      </c>
      <c r="I847" s="130">
        <f>IF(G847&gt;0,0,"")</f>
        <v>0</v>
      </c>
      <c r="J847" s="130">
        <f>IF(I847=0,G847,"")</f>
        <v>23600</v>
      </c>
      <c r="K847" s="186" t="str">
        <f>IF(J847&gt;0,"ATRASADO","")</f>
        <v>ATRASADO</v>
      </c>
    </row>
    <row r="848" spans="2:11" s="253" customFormat="1">
      <c r="B848" s="10">
        <v>44682</v>
      </c>
      <c r="C848" s="49" t="s">
        <v>1945</v>
      </c>
      <c r="D848" s="144" t="s">
        <v>1868</v>
      </c>
      <c r="E848" s="19" t="s">
        <v>102</v>
      </c>
      <c r="F848" s="60">
        <v>2221</v>
      </c>
      <c r="G848" s="32">
        <v>23600</v>
      </c>
      <c r="H848" s="10">
        <v>44682</v>
      </c>
      <c r="I848" s="130">
        <f>IF(G848&gt;0,0,"")</f>
        <v>0</v>
      </c>
      <c r="J848" s="130">
        <f>IF(I848=0,G848,"")</f>
        <v>23600</v>
      </c>
      <c r="K848" s="186" t="str">
        <f>IF(J848&gt;0,"ATRASADO","")</f>
        <v>ATRASADO</v>
      </c>
    </row>
    <row r="849" spans="2:11" s="253" customFormat="1">
      <c r="B849" s="10">
        <v>44682</v>
      </c>
      <c r="C849" s="49" t="s">
        <v>1946</v>
      </c>
      <c r="D849" s="144" t="s">
        <v>1868</v>
      </c>
      <c r="E849" s="19" t="s">
        <v>102</v>
      </c>
      <c r="F849" s="60">
        <v>2221</v>
      </c>
      <c r="G849" s="32">
        <v>23600</v>
      </c>
      <c r="H849" s="10">
        <v>44682</v>
      </c>
      <c r="I849" s="130">
        <f>IF(G849&gt;0,0,"")</f>
        <v>0</v>
      </c>
      <c r="J849" s="130">
        <f>IF(I849=0,G849,"")</f>
        <v>23600</v>
      </c>
      <c r="K849" s="186" t="str">
        <f>IF(J849&gt;0,"ATRASADO","")</f>
        <v>ATRASADO</v>
      </c>
    </row>
    <row r="850" spans="2:11" s="196" customFormat="1">
      <c r="B850" s="10"/>
      <c r="C850" s="49"/>
      <c r="D850" s="13"/>
      <c r="E850" s="19"/>
      <c r="F850" s="60"/>
      <c r="G850" s="32"/>
      <c r="H850" s="10"/>
      <c r="I850" s="130"/>
      <c r="J850" s="130"/>
      <c r="K850" s="186"/>
    </row>
    <row r="851" spans="2:11" s="237" customFormat="1">
      <c r="B851" s="10">
        <v>44657</v>
      </c>
      <c r="C851" s="49" t="s">
        <v>1844</v>
      </c>
      <c r="D851" s="13" t="s">
        <v>1790</v>
      </c>
      <c r="E851" s="19" t="s">
        <v>1377</v>
      </c>
      <c r="F851" s="60">
        <v>2242</v>
      </c>
      <c r="G851" s="32">
        <v>388927.93</v>
      </c>
      <c r="H851" s="10">
        <v>44657</v>
      </c>
      <c r="I851" s="130">
        <f>IF(G851&gt;0,0,"")</f>
        <v>0</v>
      </c>
      <c r="J851" s="130">
        <f>IF(I851=0,G851,"")</f>
        <v>388927.93</v>
      </c>
      <c r="K851" s="186" t="str">
        <f>IF(J851&gt;0,"ATRASADO","")</f>
        <v>ATRASADO</v>
      </c>
    </row>
    <row r="852" spans="2:11" s="253" customFormat="1">
      <c r="B852" s="10">
        <v>44682</v>
      </c>
      <c r="C852" s="49" t="s">
        <v>1947</v>
      </c>
      <c r="D852" s="13" t="s">
        <v>1790</v>
      </c>
      <c r="E852" s="19" t="s">
        <v>1377</v>
      </c>
      <c r="F852" s="60">
        <v>2242</v>
      </c>
      <c r="G852" s="32">
        <v>314797.56</v>
      </c>
      <c r="H852" s="10">
        <v>44682</v>
      </c>
      <c r="I852" s="130">
        <f>IF(G852&gt;0,0,"")</f>
        <v>0</v>
      </c>
      <c r="J852" s="130">
        <f>IF(I852=0,G852,"")</f>
        <v>314797.56</v>
      </c>
      <c r="K852" s="186" t="str">
        <f>IF(J852&gt;0,"ATRASADO","")</f>
        <v>ATRASADO</v>
      </c>
    </row>
    <row r="853" spans="2:11" s="237" customFormat="1">
      <c r="B853" s="10"/>
      <c r="C853" s="49"/>
      <c r="D853" s="13"/>
      <c r="E853" s="19"/>
      <c r="F853" s="60"/>
      <c r="G853" s="32"/>
      <c r="H853" s="10"/>
      <c r="I853" s="130"/>
      <c r="J853" s="130"/>
      <c r="K853" s="186"/>
    </row>
    <row r="854" spans="2:11" s="193" customFormat="1">
      <c r="B854" s="10">
        <v>44208</v>
      </c>
      <c r="C854" s="49" t="s">
        <v>1293</v>
      </c>
      <c r="D854" s="13" t="s">
        <v>1385</v>
      </c>
      <c r="E854" s="19" t="s">
        <v>1389</v>
      </c>
      <c r="F854" s="60">
        <v>2341</v>
      </c>
      <c r="G854" s="130">
        <v>77400</v>
      </c>
      <c r="H854" s="10">
        <v>44208</v>
      </c>
      <c r="I854" s="130">
        <f t="shared" ref="I854:I885" si="77">IF(G854&gt;0,0,"")</f>
        <v>0</v>
      </c>
      <c r="J854" s="130">
        <f t="shared" ref="J854:J885" si="78">IF(I854=0,G854,"")</f>
        <v>77400</v>
      </c>
      <c r="K854" s="186" t="str">
        <f>IF(J854&gt;0,"ATRASADO","")</f>
        <v>ATRASADO</v>
      </c>
    </row>
    <row r="855" spans="2:11" s="182" customFormat="1">
      <c r="B855" s="10"/>
      <c r="C855" s="49"/>
      <c r="D855" s="13"/>
      <c r="E855" s="19"/>
      <c r="F855" s="60"/>
      <c r="G855" s="32"/>
      <c r="H855" s="10"/>
      <c r="I855" s="130" t="str">
        <f t="shared" si="77"/>
        <v/>
      </c>
      <c r="J855" s="130" t="str">
        <f t="shared" si="78"/>
        <v/>
      </c>
      <c r="K855" s="186"/>
    </row>
    <row r="856" spans="2:11">
      <c r="B856" s="10">
        <v>44203</v>
      </c>
      <c r="C856" s="17" t="s">
        <v>30</v>
      </c>
      <c r="D856" s="13" t="s">
        <v>31</v>
      </c>
      <c r="E856" s="19" t="s">
        <v>27</v>
      </c>
      <c r="F856" s="60">
        <v>2254</v>
      </c>
      <c r="G856" s="32">
        <v>130000</v>
      </c>
      <c r="H856" s="10">
        <v>41455</v>
      </c>
      <c r="I856" s="130">
        <f t="shared" si="77"/>
        <v>0</v>
      </c>
      <c r="J856" s="130">
        <f t="shared" si="78"/>
        <v>130000</v>
      </c>
      <c r="K856" s="186" t="str">
        <f>IF(J856&gt;0,"ATRASADO","")</f>
        <v>ATRASADO</v>
      </c>
    </row>
    <row r="857" spans="2:11" s="63" customFormat="1">
      <c r="B857" s="10">
        <v>41486</v>
      </c>
      <c r="C857" s="17" t="s">
        <v>32</v>
      </c>
      <c r="D857" s="13" t="s">
        <v>31</v>
      </c>
      <c r="E857" s="19" t="s">
        <v>27</v>
      </c>
      <c r="F857" s="60">
        <v>2254</v>
      </c>
      <c r="G857" s="32">
        <v>130000</v>
      </c>
      <c r="H857" s="10">
        <v>41486</v>
      </c>
      <c r="I857" s="130">
        <f t="shared" si="77"/>
        <v>0</v>
      </c>
      <c r="J857" s="130">
        <f t="shared" si="78"/>
        <v>130000</v>
      </c>
      <c r="K857" s="186" t="str">
        <f>IF(J857&gt;0,"ATRASADO","")</f>
        <v>ATRASADO</v>
      </c>
    </row>
    <row r="858" spans="2:11" s="63" customFormat="1">
      <c r="B858" s="10">
        <v>41517</v>
      </c>
      <c r="C858" s="17" t="s">
        <v>33</v>
      </c>
      <c r="D858" s="13" t="s">
        <v>31</v>
      </c>
      <c r="E858" s="19" t="s">
        <v>27</v>
      </c>
      <c r="F858" s="60">
        <v>2254</v>
      </c>
      <c r="G858" s="32">
        <v>130000</v>
      </c>
      <c r="H858" s="10">
        <v>41517</v>
      </c>
      <c r="I858" s="130">
        <f t="shared" si="77"/>
        <v>0</v>
      </c>
      <c r="J858" s="130">
        <f t="shared" si="78"/>
        <v>130000</v>
      </c>
      <c r="K858" s="186" t="str">
        <f>IF(J858&gt;0,"ATRASADO","")</f>
        <v>ATRASADO</v>
      </c>
    </row>
    <row r="859" spans="2:11" s="63" customFormat="1">
      <c r="B859" s="10">
        <v>41547</v>
      </c>
      <c r="C859" s="17" t="s">
        <v>45</v>
      </c>
      <c r="D859" s="13" t="s">
        <v>31</v>
      </c>
      <c r="E859" s="19" t="s">
        <v>27</v>
      </c>
      <c r="F859" s="60">
        <v>2254</v>
      </c>
      <c r="G859" s="32">
        <v>130000</v>
      </c>
      <c r="H859" s="10">
        <v>41547</v>
      </c>
      <c r="I859" s="130">
        <f t="shared" si="77"/>
        <v>0</v>
      </c>
      <c r="J859" s="130">
        <f t="shared" si="78"/>
        <v>130000</v>
      </c>
      <c r="K859" s="186" t="str">
        <f>IF(J859&gt;0,"ATRASADO","")</f>
        <v>ATRASADO</v>
      </c>
    </row>
    <row r="860" spans="2:11" s="86" customFormat="1">
      <c r="B860" s="10"/>
      <c r="C860" s="17"/>
      <c r="D860" s="13"/>
      <c r="E860" s="19"/>
      <c r="F860" s="60"/>
      <c r="G860" s="32"/>
      <c r="H860" s="10"/>
      <c r="I860" s="130" t="str">
        <f t="shared" si="77"/>
        <v/>
      </c>
      <c r="J860" s="130" t="str">
        <f t="shared" si="78"/>
        <v/>
      </c>
      <c r="K860" s="186"/>
    </row>
    <row r="861" spans="2:11" s="63" customFormat="1">
      <c r="B861" s="10">
        <v>42012</v>
      </c>
      <c r="C861" s="17">
        <v>1500001395</v>
      </c>
      <c r="D861" s="13" t="s">
        <v>34</v>
      </c>
      <c r="E861" s="19" t="s">
        <v>20</v>
      </c>
      <c r="F861" s="60">
        <v>2254</v>
      </c>
      <c r="G861" s="32">
        <v>534600</v>
      </c>
      <c r="H861" s="10">
        <v>42012</v>
      </c>
      <c r="I861" s="130">
        <f t="shared" si="77"/>
        <v>0</v>
      </c>
      <c r="J861" s="130">
        <f t="shared" si="78"/>
        <v>534600</v>
      </c>
      <c r="K861" s="186" t="str">
        <f>IF(J861&gt;0,"ATRASADO","")</f>
        <v>ATRASADO</v>
      </c>
    </row>
    <row r="862" spans="2:11" s="77" customFormat="1">
      <c r="B862" s="10">
        <v>42107</v>
      </c>
      <c r="C862" s="17">
        <v>1500001399</v>
      </c>
      <c r="D862" s="13" t="s">
        <v>34</v>
      </c>
      <c r="E862" s="19" t="s">
        <v>20</v>
      </c>
      <c r="F862" s="60">
        <v>2254</v>
      </c>
      <c r="G862" s="32">
        <v>534600</v>
      </c>
      <c r="H862" s="10">
        <v>42107</v>
      </c>
      <c r="I862" s="130">
        <f t="shared" si="77"/>
        <v>0</v>
      </c>
      <c r="J862" s="130">
        <f t="shared" si="78"/>
        <v>534600</v>
      </c>
      <c r="K862" s="186" t="str">
        <f>IF(J862&gt;0,"ATRASADO","")</f>
        <v>ATRASADO</v>
      </c>
    </row>
    <row r="863" spans="2:11" s="77" customFormat="1">
      <c r="B863" s="10">
        <v>42517</v>
      </c>
      <c r="C863" s="17">
        <v>1500001417</v>
      </c>
      <c r="D863" s="13" t="s">
        <v>34</v>
      </c>
      <c r="E863" s="19" t="s">
        <v>20</v>
      </c>
      <c r="F863" s="60">
        <v>2254</v>
      </c>
      <c r="G863" s="32">
        <v>414030.5</v>
      </c>
      <c r="H863" s="10">
        <v>42517</v>
      </c>
      <c r="I863" s="130">
        <f t="shared" si="77"/>
        <v>0</v>
      </c>
      <c r="J863" s="130">
        <f t="shared" si="78"/>
        <v>414030.5</v>
      </c>
      <c r="K863" s="186" t="str">
        <f>IF(J863&gt;0,"ATRASADO","")</f>
        <v>ATRASADO</v>
      </c>
    </row>
    <row r="864" spans="2:11" s="86" customFormat="1">
      <c r="B864" s="10"/>
      <c r="C864" s="17"/>
      <c r="D864" s="13"/>
      <c r="E864" s="19"/>
      <c r="F864" s="60"/>
      <c r="G864" s="32"/>
      <c r="H864" s="10"/>
      <c r="I864" s="130" t="str">
        <f t="shared" si="77"/>
        <v/>
      </c>
      <c r="J864" s="130" t="str">
        <f t="shared" si="78"/>
        <v/>
      </c>
      <c r="K864" s="186"/>
    </row>
    <row r="865" spans="2:11" ht="24.75">
      <c r="B865" s="11">
        <v>42004</v>
      </c>
      <c r="C865" s="49" t="s">
        <v>179</v>
      </c>
      <c r="D865" s="13" t="s">
        <v>186</v>
      </c>
      <c r="E865" s="19" t="s">
        <v>181</v>
      </c>
      <c r="F865" s="60">
        <v>2111</v>
      </c>
      <c r="G865" s="32">
        <v>1156738</v>
      </c>
      <c r="H865" s="11">
        <v>42004</v>
      </c>
      <c r="I865" s="130">
        <f t="shared" si="77"/>
        <v>0</v>
      </c>
      <c r="J865" s="130">
        <f t="shared" si="78"/>
        <v>1156738</v>
      </c>
      <c r="K865" s="186" t="str">
        <f t="shared" ref="K865:K910" si="79">IF(J865&gt;0,"ATRASADO","")</f>
        <v>ATRASADO</v>
      </c>
    </row>
    <row r="866" spans="2:11">
      <c r="B866" s="11">
        <v>42369</v>
      </c>
      <c r="C866" s="49" t="s">
        <v>179</v>
      </c>
      <c r="D866" s="13" t="s">
        <v>186</v>
      </c>
      <c r="E866" s="19" t="s">
        <v>187</v>
      </c>
      <c r="F866" s="60">
        <v>2111</v>
      </c>
      <c r="G866" s="32">
        <f>565925+1175</f>
        <v>567100</v>
      </c>
      <c r="H866" s="11">
        <v>42369</v>
      </c>
      <c r="I866" s="130">
        <f t="shared" si="77"/>
        <v>0</v>
      </c>
      <c r="J866" s="130">
        <f t="shared" si="78"/>
        <v>567100</v>
      </c>
      <c r="K866" s="186" t="str">
        <f t="shared" si="79"/>
        <v>ATRASADO</v>
      </c>
    </row>
    <row r="867" spans="2:11">
      <c r="B867" s="11">
        <v>42400</v>
      </c>
      <c r="C867" s="49" t="s">
        <v>188</v>
      </c>
      <c r="D867" s="13" t="s">
        <v>186</v>
      </c>
      <c r="E867" s="19" t="s">
        <v>466</v>
      </c>
      <c r="F867" s="60">
        <v>2111</v>
      </c>
      <c r="G867" s="32">
        <v>606975</v>
      </c>
      <c r="H867" s="11">
        <v>42400</v>
      </c>
      <c r="I867" s="130">
        <f t="shared" si="77"/>
        <v>0</v>
      </c>
      <c r="J867" s="130">
        <f t="shared" si="78"/>
        <v>606975</v>
      </c>
      <c r="K867" s="186" t="str">
        <f t="shared" si="79"/>
        <v>ATRASADO</v>
      </c>
    </row>
    <row r="868" spans="2:11">
      <c r="B868" s="11">
        <v>42766</v>
      </c>
      <c r="C868" s="49" t="s">
        <v>125</v>
      </c>
      <c r="D868" s="13" t="s">
        <v>186</v>
      </c>
      <c r="E868" s="19" t="s">
        <v>189</v>
      </c>
      <c r="F868" s="60">
        <v>2111</v>
      </c>
      <c r="G868" s="32">
        <v>49825</v>
      </c>
      <c r="H868" s="11">
        <v>42766</v>
      </c>
      <c r="I868" s="130">
        <f t="shared" si="77"/>
        <v>0</v>
      </c>
      <c r="J868" s="130">
        <f t="shared" si="78"/>
        <v>49825</v>
      </c>
      <c r="K868" s="186" t="str">
        <f t="shared" si="79"/>
        <v>ATRASADO</v>
      </c>
    </row>
    <row r="869" spans="2:11">
      <c r="B869" s="11">
        <v>42794</v>
      </c>
      <c r="C869" s="49" t="s">
        <v>126</v>
      </c>
      <c r="D869" s="13" t="s">
        <v>186</v>
      </c>
      <c r="E869" s="19" t="s">
        <v>190</v>
      </c>
      <c r="F869" s="60">
        <v>2111</v>
      </c>
      <c r="G869" s="32">
        <v>49175</v>
      </c>
      <c r="H869" s="11">
        <v>42794</v>
      </c>
      <c r="I869" s="130">
        <f t="shared" si="77"/>
        <v>0</v>
      </c>
      <c r="J869" s="130">
        <f t="shared" si="78"/>
        <v>49175</v>
      </c>
      <c r="K869" s="186" t="str">
        <f t="shared" si="79"/>
        <v>ATRASADO</v>
      </c>
    </row>
    <row r="870" spans="2:11" s="86" customFormat="1">
      <c r="B870" s="11">
        <v>42825</v>
      </c>
      <c r="C870" s="49" t="s">
        <v>127</v>
      </c>
      <c r="D870" s="13" t="s">
        <v>186</v>
      </c>
      <c r="E870" s="19" t="s">
        <v>191</v>
      </c>
      <c r="F870" s="60">
        <v>2111</v>
      </c>
      <c r="G870" s="32">
        <v>48900</v>
      </c>
      <c r="H870" s="11">
        <v>42825</v>
      </c>
      <c r="I870" s="130">
        <f t="shared" si="77"/>
        <v>0</v>
      </c>
      <c r="J870" s="130">
        <f t="shared" si="78"/>
        <v>48900</v>
      </c>
      <c r="K870" s="186" t="str">
        <f t="shared" si="79"/>
        <v>ATRASADO</v>
      </c>
    </row>
    <row r="871" spans="2:11" s="86" customFormat="1">
      <c r="B871" s="11">
        <v>42855</v>
      </c>
      <c r="C871" s="49" t="s">
        <v>128</v>
      </c>
      <c r="D871" s="13" t="s">
        <v>186</v>
      </c>
      <c r="E871" s="19" t="s">
        <v>192</v>
      </c>
      <c r="F871" s="60">
        <v>2111</v>
      </c>
      <c r="G871" s="32">
        <v>48600</v>
      </c>
      <c r="H871" s="11">
        <v>42855</v>
      </c>
      <c r="I871" s="130">
        <f t="shared" si="77"/>
        <v>0</v>
      </c>
      <c r="J871" s="130">
        <f t="shared" si="78"/>
        <v>48600</v>
      </c>
      <c r="K871" s="186" t="str">
        <f t="shared" si="79"/>
        <v>ATRASADO</v>
      </c>
    </row>
    <row r="872" spans="2:11">
      <c r="B872" s="11">
        <v>42886</v>
      </c>
      <c r="C872" s="49" t="s">
        <v>129</v>
      </c>
      <c r="D872" s="13" t="s">
        <v>186</v>
      </c>
      <c r="E872" s="19" t="s">
        <v>193</v>
      </c>
      <c r="F872" s="60">
        <v>2111</v>
      </c>
      <c r="G872" s="32">
        <v>49075</v>
      </c>
      <c r="H872" s="11">
        <v>42886</v>
      </c>
      <c r="I872" s="130">
        <f t="shared" si="77"/>
        <v>0</v>
      </c>
      <c r="J872" s="130">
        <f t="shared" si="78"/>
        <v>49075</v>
      </c>
      <c r="K872" s="186" t="str">
        <f t="shared" si="79"/>
        <v>ATRASADO</v>
      </c>
    </row>
    <row r="873" spans="2:11">
      <c r="B873" s="11">
        <v>42916</v>
      </c>
      <c r="C873" s="49" t="s">
        <v>108</v>
      </c>
      <c r="D873" s="13" t="s">
        <v>186</v>
      </c>
      <c r="E873" s="19" t="s">
        <v>194</v>
      </c>
      <c r="F873" s="60">
        <v>2111</v>
      </c>
      <c r="G873" s="32">
        <v>49050</v>
      </c>
      <c r="H873" s="11">
        <v>42916</v>
      </c>
      <c r="I873" s="130">
        <f t="shared" si="77"/>
        <v>0</v>
      </c>
      <c r="J873" s="130">
        <f t="shared" si="78"/>
        <v>49050</v>
      </c>
      <c r="K873" s="186" t="str">
        <f t="shared" si="79"/>
        <v>ATRASADO</v>
      </c>
    </row>
    <row r="874" spans="2:11" s="83" customFormat="1">
      <c r="B874" s="11">
        <v>42947</v>
      </c>
      <c r="C874" s="49" t="s">
        <v>111</v>
      </c>
      <c r="D874" s="13" t="s">
        <v>186</v>
      </c>
      <c r="E874" s="19" t="s">
        <v>195</v>
      </c>
      <c r="F874" s="60">
        <v>2111</v>
      </c>
      <c r="G874" s="32">
        <v>48950</v>
      </c>
      <c r="H874" s="11">
        <v>42947</v>
      </c>
      <c r="I874" s="130">
        <f t="shared" si="77"/>
        <v>0</v>
      </c>
      <c r="J874" s="130">
        <f t="shared" si="78"/>
        <v>48950</v>
      </c>
      <c r="K874" s="186" t="str">
        <f t="shared" si="79"/>
        <v>ATRASADO</v>
      </c>
    </row>
    <row r="875" spans="2:11" s="83" customFormat="1">
      <c r="B875" s="11">
        <v>42978</v>
      </c>
      <c r="C875" s="49" t="s">
        <v>112</v>
      </c>
      <c r="D875" s="13" t="s">
        <v>186</v>
      </c>
      <c r="E875" s="19" t="s">
        <v>196</v>
      </c>
      <c r="F875" s="60">
        <v>2111</v>
      </c>
      <c r="G875" s="32">
        <v>48825</v>
      </c>
      <c r="H875" s="11">
        <v>42978</v>
      </c>
      <c r="I875" s="130">
        <f t="shared" si="77"/>
        <v>0</v>
      </c>
      <c r="J875" s="130">
        <f t="shared" si="78"/>
        <v>48825</v>
      </c>
      <c r="K875" s="186" t="str">
        <f t="shared" si="79"/>
        <v>ATRASADO</v>
      </c>
    </row>
    <row r="876" spans="2:11">
      <c r="B876" s="11">
        <v>43008</v>
      </c>
      <c r="C876" s="49" t="s">
        <v>469</v>
      </c>
      <c r="D876" s="13" t="s">
        <v>186</v>
      </c>
      <c r="E876" s="19" t="s">
        <v>470</v>
      </c>
      <c r="F876" s="60">
        <v>2111</v>
      </c>
      <c r="G876" s="32">
        <v>48550</v>
      </c>
      <c r="H876" s="11">
        <v>43008</v>
      </c>
      <c r="I876" s="130">
        <f t="shared" si="77"/>
        <v>0</v>
      </c>
      <c r="J876" s="130">
        <f t="shared" si="78"/>
        <v>48550</v>
      </c>
      <c r="K876" s="186" t="str">
        <f t="shared" si="79"/>
        <v>ATRASADO</v>
      </c>
    </row>
    <row r="877" spans="2:11" s="73" customFormat="1">
      <c r="B877" s="11">
        <v>43039</v>
      </c>
      <c r="C877" s="49" t="s">
        <v>475</v>
      </c>
      <c r="D877" s="13" t="s">
        <v>186</v>
      </c>
      <c r="E877" s="19" t="s">
        <v>476</v>
      </c>
      <c r="F877" s="60">
        <v>2111</v>
      </c>
      <c r="G877" s="32">
        <v>48350</v>
      </c>
      <c r="H877" s="11">
        <v>43039</v>
      </c>
      <c r="I877" s="130">
        <f t="shared" si="77"/>
        <v>0</v>
      </c>
      <c r="J877" s="130">
        <f t="shared" si="78"/>
        <v>48350</v>
      </c>
      <c r="K877" s="186" t="str">
        <f t="shared" si="79"/>
        <v>ATRASADO</v>
      </c>
    </row>
    <row r="878" spans="2:11" s="83" customFormat="1">
      <c r="B878" s="11">
        <v>43069</v>
      </c>
      <c r="C878" s="49" t="s">
        <v>480</v>
      </c>
      <c r="D878" s="13" t="s">
        <v>186</v>
      </c>
      <c r="E878" s="19" t="s">
        <v>482</v>
      </c>
      <c r="F878" s="60">
        <v>2111</v>
      </c>
      <c r="G878" s="32">
        <v>48350</v>
      </c>
      <c r="H878" s="11">
        <v>43069</v>
      </c>
      <c r="I878" s="130">
        <f t="shared" si="77"/>
        <v>0</v>
      </c>
      <c r="J878" s="130">
        <f t="shared" si="78"/>
        <v>48350</v>
      </c>
      <c r="K878" s="186" t="str">
        <f t="shared" si="79"/>
        <v>ATRASADO</v>
      </c>
    </row>
    <row r="879" spans="2:11" s="83" customFormat="1">
      <c r="B879" s="11">
        <v>43100</v>
      </c>
      <c r="C879" s="49" t="s">
        <v>481</v>
      </c>
      <c r="D879" s="13" t="s">
        <v>186</v>
      </c>
      <c r="E879" s="19" t="s">
        <v>483</v>
      </c>
      <c r="F879" s="60">
        <v>2111</v>
      </c>
      <c r="G879" s="32">
        <v>48150</v>
      </c>
      <c r="H879" s="11">
        <v>43100</v>
      </c>
      <c r="I879" s="130">
        <f t="shared" si="77"/>
        <v>0</v>
      </c>
      <c r="J879" s="130">
        <f t="shared" si="78"/>
        <v>48150</v>
      </c>
      <c r="K879" s="186" t="str">
        <f t="shared" si="79"/>
        <v>ATRASADO</v>
      </c>
    </row>
    <row r="880" spans="2:11" s="82" customFormat="1">
      <c r="B880" s="11">
        <v>43131</v>
      </c>
      <c r="C880" s="49" t="s">
        <v>567</v>
      </c>
      <c r="D880" s="13" t="s">
        <v>186</v>
      </c>
      <c r="E880" s="19" t="s">
        <v>568</v>
      </c>
      <c r="F880" s="60">
        <v>2111</v>
      </c>
      <c r="G880" s="32">
        <v>50600</v>
      </c>
      <c r="H880" s="11">
        <v>43131</v>
      </c>
      <c r="I880" s="130">
        <f t="shared" si="77"/>
        <v>0</v>
      </c>
      <c r="J880" s="130">
        <f t="shared" si="78"/>
        <v>50600</v>
      </c>
      <c r="K880" s="186" t="str">
        <f t="shared" si="79"/>
        <v>ATRASADO</v>
      </c>
    </row>
    <row r="881" spans="2:11" s="86" customFormat="1">
      <c r="B881" s="11">
        <v>43159</v>
      </c>
      <c r="C881" s="49" t="s">
        <v>570</v>
      </c>
      <c r="D881" s="13" t="s">
        <v>186</v>
      </c>
      <c r="E881" s="19" t="s">
        <v>576</v>
      </c>
      <c r="F881" s="60">
        <v>2111</v>
      </c>
      <c r="G881" s="32">
        <v>50700</v>
      </c>
      <c r="H881" s="11">
        <v>43159</v>
      </c>
      <c r="I881" s="130">
        <f t="shared" si="77"/>
        <v>0</v>
      </c>
      <c r="J881" s="130">
        <f t="shared" si="78"/>
        <v>50700</v>
      </c>
      <c r="K881" s="186" t="str">
        <f t="shared" si="79"/>
        <v>ATRASADO</v>
      </c>
    </row>
    <row r="882" spans="2:11" s="82" customFormat="1">
      <c r="B882" s="11">
        <v>43190</v>
      </c>
      <c r="C882" s="49" t="s">
        <v>573</v>
      </c>
      <c r="D882" s="13" t="s">
        <v>186</v>
      </c>
      <c r="E882" s="19" t="s">
        <v>577</v>
      </c>
      <c r="F882" s="60">
        <v>2111</v>
      </c>
      <c r="G882" s="32">
        <v>52625</v>
      </c>
      <c r="H882" s="11">
        <v>43190</v>
      </c>
      <c r="I882" s="130">
        <f t="shared" si="77"/>
        <v>0</v>
      </c>
      <c r="J882" s="130">
        <f t="shared" si="78"/>
        <v>52625</v>
      </c>
      <c r="K882" s="186" t="str">
        <f t="shared" si="79"/>
        <v>ATRASADO</v>
      </c>
    </row>
    <row r="883" spans="2:11" s="78" customFormat="1">
      <c r="B883" s="11">
        <v>43220</v>
      </c>
      <c r="C883" s="49" t="s">
        <v>575</v>
      </c>
      <c r="D883" s="13" t="s">
        <v>186</v>
      </c>
      <c r="E883" s="19" t="s">
        <v>578</v>
      </c>
      <c r="F883" s="60">
        <v>2111</v>
      </c>
      <c r="G883" s="32">
        <v>52975</v>
      </c>
      <c r="H883" s="11">
        <v>43220</v>
      </c>
      <c r="I883" s="130">
        <f t="shared" si="77"/>
        <v>0</v>
      </c>
      <c r="J883" s="130">
        <f t="shared" si="78"/>
        <v>52975</v>
      </c>
      <c r="K883" s="186" t="str">
        <f t="shared" si="79"/>
        <v>ATRASADO</v>
      </c>
    </row>
    <row r="884" spans="2:11" s="86" customFormat="1">
      <c r="B884" s="11">
        <v>43251</v>
      </c>
      <c r="C884" s="49" t="s">
        <v>583</v>
      </c>
      <c r="D884" s="13" t="s">
        <v>186</v>
      </c>
      <c r="E884" s="19" t="s">
        <v>584</v>
      </c>
      <c r="F884" s="60">
        <v>2111</v>
      </c>
      <c r="G884" s="32">
        <v>52900</v>
      </c>
      <c r="H884" s="11">
        <v>43251</v>
      </c>
      <c r="I884" s="130">
        <f t="shared" si="77"/>
        <v>0</v>
      </c>
      <c r="J884" s="130">
        <f t="shared" si="78"/>
        <v>52900</v>
      </c>
      <c r="K884" s="186" t="str">
        <f t="shared" si="79"/>
        <v>ATRASADO</v>
      </c>
    </row>
    <row r="885" spans="2:11" s="63" customFormat="1">
      <c r="B885" s="11">
        <v>43281</v>
      </c>
      <c r="C885" s="49" t="s">
        <v>590</v>
      </c>
      <c r="D885" s="13" t="s">
        <v>186</v>
      </c>
      <c r="E885" s="19" t="s">
        <v>592</v>
      </c>
      <c r="F885" s="60">
        <v>2111</v>
      </c>
      <c r="G885" s="32">
        <v>53775</v>
      </c>
      <c r="H885" s="11">
        <v>43281</v>
      </c>
      <c r="I885" s="130">
        <f t="shared" si="77"/>
        <v>0</v>
      </c>
      <c r="J885" s="130">
        <f t="shared" si="78"/>
        <v>53775</v>
      </c>
      <c r="K885" s="186" t="str">
        <f t="shared" si="79"/>
        <v>ATRASADO</v>
      </c>
    </row>
    <row r="886" spans="2:11" s="68" customFormat="1">
      <c r="B886" s="11">
        <v>43311</v>
      </c>
      <c r="C886" s="49" t="s">
        <v>597</v>
      </c>
      <c r="D886" s="13" t="s">
        <v>186</v>
      </c>
      <c r="E886" s="19" t="s">
        <v>598</v>
      </c>
      <c r="F886" s="60">
        <v>2111</v>
      </c>
      <c r="G886" s="32">
        <v>53700</v>
      </c>
      <c r="H886" s="11">
        <v>43311</v>
      </c>
      <c r="I886" s="130">
        <f t="shared" ref="I886:I912" si="80">IF(G886&gt;0,0,"")</f>
        <v>0</v>
      </c>
      <c r="J886" s="130">
        <f t="shared" ref="J886:J912" si="81">IF(I886=0,G886,"")</f>
        <v>53700</v>
      </c>
      <c r="K886" s="186" t="str">
        <f t="shared" si="79"/>
        <v>ATRASADO</v>
      </c>
    </row>
    <row r="887" spans="2:11" s="82" customFormat="1">
      <c r="B887" s="11">
        <v>43343</v>
      </c>
      <c r="C887" s="49" t="s">
        <v>613</v>
      </c>
      <c r="D887" s="13" t="s">
        <v>186</v>
      </c>
      <c r="E887" s="19" t="s">
        <v>614</v>
      </c>
      <c r="F887" s="60">
        <v>2111</v>
      </c>
      <c r="G887" s="32">
        <v>53650</v>
      </c>
      <c r="H887" s="11">
        <v>43343</v>
      </c>
      <c r="I887" s="130">
        <f t="shared" si="80"/>
        <v>0</v>
      </c>
      <c r="J887" s="130">
        <f t="shared" si="81"/>
        <v>53650</v>
      </c>
      <c r="K887" s="186" t="str">
        <f t="shared" si="79"/>
        <v>ATRASADO</v>
      </c>
    </row>
    <row r="888" spans="2:11" s="82" customFormat="1">
      <c r="B888" s="11">
        <v>43373</v>
      </c>
      <c r="C888" s="49" t="s">
        <v>619</v>
      </c>
      <c r="D888" s="13" t="s">
        <v>186</v>
      </c>
      <c r="E888" s="19" t="s">
        <v>620</v>
      </c>
      <c r="F888" s="60">
        <v>2111</v>
      </c>
      <c r="G888" s="32">
        <v>54525</v>
      </c>
      <c r="H888" s="11">
        <v>43373</v>
      </c>
      <c r="I888" s="130">
        <f t="shared" si="80"/>
        <v>0</v>
      </c>
      <c r="J888" s="130">
        <f t="shared" si="81"/>
        <v>54525</v>
      </c>
      <c r="K888" s="186" t="str">
        <f t="shared" si="79"/>
        <v>ATRASADO</v>
      </c>
    </row>
    <row r="889" spans="2:11">
      <c r="B889" s="11">
        <v>43404</v>
      </c>
      <c r="C889" s="49" t="s">
        <v>628</v>
      </c>
      <c r="D889" s="13" t="s">
        <v>186</v>
      </c>
      <c r="E889" s="19" t="s">
        <v>629</v>
      </c>
      <c r="F889" s="60">
        <v>2111</v>
      </c>
      <c r="G889" s="32">
        <v>54275</v>
      </c>
      <c r="H889" s="11">
        <v>43404</v>
      </c>
      <c r="I889" s="130">
        <f t="shared" si="80"/>
        <v>0</v>
      </c>
      <c r="J889" s="130">
        <f t="shared" si="81"/>
        <v>54275</v>
      </c>
      <c r="K889" s="186" t="str">
        <f t="shared" si="79"/>
        <v>ATRASADO</v>
      </c>
    </row>
    <row r="890" spans="2:11">
      <c r="B890" s="11">
        <v>43434</v>
      </c>
      <c r="C890" s="49" t="s">
        <v>634</v>
      </c>
      <c r="D890" s="13" t="s">
        <v>186</v>
      </c>
      <c r="E890" s="19" t="s">
        <v>635</v>
      </c>
      <c r="F890" s="60">
        <v>2111</v>
      </c>
      <c r="G890" s="32">
        <v>54275</v>
      </c>
      <c r="H890" s="11">
        <v>43404</v>
      </c>
      <c r="I890" s="130">
        <f t="shared" si="80"/>
        <v>0</v>
      </c>
      <c r="J890" s="130">
        <f t="shared" si="81"/>
        <v>54275</v>
      </c>
      <c r="K890" s="186" t="str">
        <f t="shared" si="79"/>
        <v>ATRASADO</v>
      </c>
    </row>
    <row r="891" spans="2:11">
      <c r="B891" s="11">
        <v>43465</v>
      </c>
      <c r="C891" s="49" t="s">
        <v>644</v>
      </c>
      <c r="D891" s="13" t="s">
        <v>186</v>
      </c>
      <c r="E891" s="19" t="s">
        <v>645</v>
      </c>
      <c r="F891" s="60">
        <v>2111</v>
      </c>
      <c r="G891" s="32">
        <v>54350</v>
      </c>
      <c r="H891" s="11">
        <v>43465</v>
      </c>
      <c r="I891" s="130">
        <f t="shared" si="80"/>
        <v>0</v>
      </c>
      <c r="J891" s="130">
        <f t="shared" si="81"/>
        <v>54350</v>
      </c>
      <c r="K891" s="186" t="str">
        <f t="shared" si="79"/>
        <v>ATRASADO</v>
      </c>
    </row>
    <row r="892" spans="2:11">
      <c r="B892" s="11">
        <v>43496</v>
      </c>
      <c r="C892" s="49" t="s">
        <v>647</v>
      </c>
      <c r="D892" s="13" t="s">
        <v>186</v>
      </c>
      <c r="E892" s="19" t="s">
        <v>649</v>
      </c>
      <c r="F892" s="60">
        <v>2111</v>
      </c>
      <c r="G892" s="32">
        <v>54275</v>
      </c>
      <c r="H892" s="11">
        <v>43496</v>
      </c>
      <c r="I892" s="130">
        <f t="shared" si="80"/>
        <v>0</v>
      </c>
      <c r="J892" s="130">
        <f t="shared" si="81"/>
        <v>54275</v>
      </c>
      <c r="K892" s="186" t="str">
        <f t="shared" si="79"/>
        <v>ATRASADO</v>
      </c>
    </row>
    <row r="893" spans="2:11">
      <c r="B893" s="11">
        <v>43521</v>
      </c>
      <c r="C893" s="49" t="s">
        <v>655</v>
      </c>
      <c r="D893" s="13" t="s">
        <v>186</v>
      </c>
      <c r="E893" s="19" t="s">
        <v>657</v>
      </c>
      <c r="F893" s="60">
        <v>2111</v>
      </c>
      <c r="G893" s="32">
        <v>54225</v>
      </c>
      <c r="H893" s="11">
        <v>43521</v>
      </c>
      <c r="I893" s="130">
        <f t="shared" si="80"/>
        <v>0</v>
      </c>
      <c r="J893" s="130">
        <f t="shared" si="81"/>
        <v>54225</v>
      </c>
      <c r="K893" s="186" t="str">
        <f t="shared" si="79"/>
        <v>ATRASADO</v>
      </c>
    </row>
    <row r="894" spans="2:11">
      <c r="B894" s="11">
        <v>43549</v>
      </c>
      <c r="C894" s="49" t="s">
        <v>663</v>
      </c>
      <c r="D894" s="13" t="s">
        <v>186</v>
      </c>
      <c r="E894" s="19" t="s">
        <v>664</v>
      </c>
      <c r="F894" s="60">
        <v>2111</v>
      </c>
      <c r="G894" s="32">
        <v>54050</v>
      </c>
      <c r="H894" s="11">
        <v>43549</v>
      </c>
      <c r="I894" s="130">
        <f t="shared" si="80"/>
        <v>0</v>
      </c>
      <c r="J894" s="130">
        <f t="shared" si="81"/>
        <v>54050</v>
      </c>
      <c r="K894" s="186" t="str">
        <f t="shared" si="79"/>
        <v>ATRASADO</v>
      </c>
    </row>
    <row r="895" spans="2:11">
      <c r="B895" s="11">
        <v>43580</v>
      </c>
      <c r="C895" s="49" t="s">
        <v>671</v>
      </c>
      <c r="D895" s="13" t="s">
        <v>186</v>
      </c>
      <c r="E895" s="19" t="s">
        <v>672</v>
      </c>
      <c r="F895" s="60">
        <v>2111</v>
      </c>
      <c r="G895" s="32">
        <v>54450</v>
      </c>
      <c r="H895" s="11">
        <v>43580</v>
      </c>
      <c r="I895" s="130">
        <f t="shared" si="80"/>
        <v>0</v>
      </c>
      <c r="J895" s="130">
        <f t="shared" si="81"/>
        <v>54450</v>
      </c>
      <c r="K895" s="186" t="str">
        <f t="shared" si="79"/>
        <v>ATRASADO</v>
      </c>
    </row>
    <row r="896" spans="2:11" s="92" customFormat="1">
      <c r="B896" s="11">
        <v>43610</v>
      </c>
      <c r="C896" s="49" t="s">
        <v>680</v>
      </c>
      <c r="D896" s="13" t="s">
        <v>186</v>
      </c>
      <c r="E896" s="19" t="s">
        <v>682</v>
      </c>
      <c r="F896" s="60">
        <v>2111</v>
      </c>
      <c r="G896" s="32">
        <v>54325</v>
      </c>
      <c r="H896" s="11">
        <v>43610</v>
      </c>
      <c r="I896" s="130">
        <f t="shared" si="80"/>
        <v>0</v>
      </c>
      <c r="J896" s="130">
        <f t="shared" si="81"/>
        <v>54325</v>
      </c>
      <c r="K896" s="186" t="str">
        <f t="shared" si="79"/>
        <v>ATRASADO</v>
      </c>
    </row>
    <row r="897" spans="2:11" s="92" customFormat="1">
      <c r="B897" s="11">
        <v>43641</v>
      </c>
      <c r="C897" s="49" t="s">
        <v>691</v>
      </c>
      <c r="D897" s="13" t="s">
        <v>186</v>
      </c>
      <c r="E897" s="19" t="s">
        <v>693</v>
      </c>
      <c r="F897" s="60">
        <v>2111</v>
      </c>
      <c r="G897" s="32">
        <v>54250</v>
      </c>
      <c r="H897" s="11">
        <v>43641</v>
      </c>
      <c r="I897" s="130">
        <f t="shared" si="80"/>
        <v>0</v>
      </c>
      <c r="J897" s="130">
        <f t="shared" si="81"/>
        <v>54250</v>
      </c>
      <c r="K897" s="186" t="str">
        <f t="shared" si="79"/>
        <v>ATRASADO</v>
      </c>
    </row>
    <row r="898" spans="2:11" s="93" customFormat="1">
      <c r="B898" s="11">
        <v>43677</v>
      </c>
      <c r="C898" s="49" t="s">
        <v>701</v>
      </c>
      <c r="D898" s="13" t="s">
        <v>186</v>
      </c>
      <c r="E898" s="19" t="s">
        <v>705</v>
      </c>
      <c r="F898" s="60">
        <v>2111</v>
      </c>
      <c r="G898" s="32">
        <v>54700</v>
      </c>
      <c r="H898" s="11">
        <v>43671</v>
      </c>
      <c r="I898" s="130">
        <f t="shared" si="80"/>
        <v>0</v>
      </c>
      <c r="J898" s="130">
        <f t="shared" si="81"/>
        <v>54700</v>
      </c>
      <c r="K898" s="186" t="str">
        <f t="shared" si="79"/>
        <v>ATRASADO</v>
      </c>
    </row>
    <row r="899" spans="2:11" s="94" customFormat="1">
      <c r="B899" s="11">
        <v>43702</v>
      </c>
      <c r="C899" s="49" t="s">
        <v>704</v>
      </c>
      <c r="D899" s="13" t="s">
        <v>186</v>
      </c>
      <c r="E899" s="19" t="s">
        <v>706</v>
      </c>
      <c r="F899" s="60">
        <v>2111</v>
      </c>
      <c r="G899" s="32">
        <v>55250</v>
      </c>
      <c r="H899" s="11">
        <v>43708</v>
      </c>
      <c r="I899" s="130">
        <f t="shared" si="80"/>
        <v>0</v>
      </c>
      <c r="J899" s="130">
        <f t="shared" si="81"/>
        <v>55250</v>
      </c>
      <c r="K899" s="186" t="str">
        <f t="shared" si="79"/>
        <v>ATRASADO</v>
      </c>
    </row>
    <row r="900" spans="2:11" s="95" customFormat="1">
      <c r="B900" s="11">
        <v>43733</v>
      </c>
      <c r="C900" s="49" t="s">
        <v>711</v>
      </c>
      <c r="D900" s="13" t="s">
        <v>186</v>
      </c>
      <c r="E900" s="19" t="s">
        <v>712</v>
      </c>
      <c r="F900" s="60">
        <v>2111</v>
      </c>
      <c r="G900" s="32">
        <v>55525</v>
      </c>
      <c r="H900" s="11">
        <v>43708</v>
      </c>
      <c r="I900" s="130">
        <f t="shared" si="80"/>
        <v>0</v>
      </c>
      <c r="J900" s="130">
        <f t="shared" si="81"/>
        <v>55525</v>
      </c>
      <c r="K900" s="186" t="str">
        <f t="shared" si="79"/>
        <v>ATRASADO</v>
      </c>
    </row>
    <row r="901" spans="2:11" s="95" customFormat="1">
      <c r="B901" s="11">
        <v>43763</v>
      </c>
      <c r="C901" s="49" t="s">
        <v>718</v>
      </c>
      <c r="D901" s="13" t="s">
        <v>186</v>
      </c>
      <c r="E901" s="19" t="s">
        <v>726</v>
      </c>
      <c r="F901" s="60">
        <v>2111</v>
      </c>
      <c r="G901" s="32">
        <v>50625</v>
      </c>
      <c r="H901" s="11">
        <v>43763</v>
      </c>
      <c r="I901" s="130">
        <f t="shared" si="80"/>
        <v>0</v>
      </c>
      <c r="J901" s="130">
        <f t="shared" si="81"/>
        <v>50625</v>
      </c>
      <c r="K901" s="186" t="str">
        <f t="shared" si="79"/>
        <v>ATRASADO</v>
      </c>
    </row>
    <row r="902" spans="2:11" s="95" customFormat="1">
      <c r="B902" s="11">
        <v>43794</v>
      </c>
      <c r="C902" s="49" t="s">
        <v>724</v>
      </c>
      <c r="D902" s="13" t="s">
        <v>186</v>
      </c>
      <c r="E902" s="19" t="s">
        <v>727</v>
      </c>
      <c r="F902" s="60">
        <v>2111</v>
      </c>
      <c r="G902" s="32">
        <v>52625</v>
      </c>
      <c r="H902" s="11">
        <v>43794</v>
      </c>
      <c r="I902" s="130">
        <f t="shared" si="80"/>
        <v>0</v>
      </c>
      <c r="J902" s="130">
        <f t="shared" si="81"/>
        <v>52625</v>
      </c>
      <c r="K902" s="186" t="str">
        <f t="shared" si="79"/>
        <v>ATRASADO</v>
      </c>
    </row>
    <row r="903" spans="2:11" s="95" customFormat="1">
      <c r="B903" s="11">
        <v>43824</v>
      </c>
      <c r="C903" s="49" t="s">
        <v>730</v>
      </c>
      <c r="D903" s="13" t="s">
        <v>186</v>
      </c>
      <c r="E903" s="19" t="s">
        <v>731</v>
      </c>
      <c r="F903" s="60">
        <v>2111</v>
      </c>
      <c r="G903" s="32">
        <v>54150</v>
      </c>
      <c r="H903" s="11">
        <v>43824</v>
      </c>
      <c r="I903" s="130">
        <f t="shared" si="80"/>
        <v>0</v>
      </c>
      <c r="J903" s="130">
        <f t="shared" si="81"/>
        <v>54150</v>
      </c>
      <c r="K903" s="186" t="str">
        <f t="shared" si="79"/>
        <v>ATRASADO</v>
      </c>
    </row>
    <row r="904" spans="2:11" s="97" customFormat="1">
      <c r="B904" s="11">
        <v>43855</v>
      </c>
      <c r="C904" s="49" t="s">
        <v>740</v>
      </c>
      <c r="D904" s="13" t="s">
        <v>186</v>
      </c>
      <c r="E904" s="19" t="s">
        <v>742</v>
      </c>
      <c r="F904" s="60">
        <v>2111</v>
      </c>
      <c r="G904" s="32">
        <v>54675</v>
      </c>
      <c r="H904" s="11">
        <v>43855</v>
      </c>
      <c r="I904" s="130">
        <f t="shared" si="80"/>
        <v>0</v>
      </c>
      <c r="J904" s="130">
        <f t="shared" si="81"/>
        <v>54675</v>
      </c>
      <c r="K904" s="186" t="str">
        <f t="shared" si="79"/>
        <v>ATRASADO</v>
      </c>
    </row>
    <row r="905" spans="2:11" s="97" customFormat="1">
      <c r="B905" s="11">
        <v>43886</v>
      </c>
      <c r="C905" s="49" t="s">
        <v>745</v>
      </c>
      <c r="D905" s="13" t="s">
        <v>186</v>
      </c>
      <c r="E905" s="19" t="s">
        <v>746</v>
      </c>
      <c r="F905" s="60">
        <v>2111</v>
      </c>
      <c r="G905" s="32">
        <v>54275</v>
      </c>
      <c r="H905" s="11">
        <v>43886</v>
      </c>
      <c r="I905" s="130">
        <f t="shared" si="80"/>
        <v>0</v>
      </c>
      <c r="J905" s="130">
        <f t="shared" si="81"/>
        <v>54275</v>
      </c>
      <c r="K905" s="186" t="str">
        <f t="shared" si="79"/>
        <v>ATRASADO</v>
      </c>
    </row>
    <row r="906" spans="2:11" s="97" customFormat="1">
      <c r="B906" s="11" t="s">
        <v>927</v>
      </c>
      <c r="C906" s="49" t="s">
        <v>925</v>
      </c>
      <c r="D906" s="13" t="s">
        <v>186</v>
      </c>
      <c r="E906" s="19" t="s">
        <v>928</v>
      </c>
      <c r="F906" s="60">
        <v>2111</v>
      </c>
      <c r="G906" s="32">
        <v>54075</v>
      </c>
      <c r="H906" s="11" t="s">
        <v>927</v>
      </c>
      <c r="I906" s="130">
        <f t="shared" si="80"/>
        <v>0</v>
      </c>
      <c r="J906" s="130">
        <f t="shared" si="81"/>
        <v>54075</v>
      </c>
      <c r="K906" s="186" t="str">
        <f t="shared" si="79"/>
        <v>ATRASADO</v>
      </c>
    </row>
    <row r="907" spans="2:11" s="97" customFormat="1">
      <c r="B907" s="11" t="s">
        <v>934</v>
      </c>
      <c r="C907" s="49" t="s">
        <v>935</v>
      </c>
      <c r="D907" s="13" t="s">
        <v>186</v>
      </c>
      <c r="E907" s="19" t="s">
        <v>936</v>
      </c>
      <c r="F907" s="60">
        <v>2111</v>
      </c>
      <c r="G907" s="32">
        <v>54725</v>
      </c>
      <c r="H907" s="11" t="s">
        <v>934</v>
      </c>
      <c r="I907" s="130">
        <f t="shared" si="80"/>
        <v>0</v>
      </c>
      <c r="J907" s="130">
        <f t="shared" si="81"/>
        <v>54725</v>
      </c>
      <c r="K907" s="186" t="str">
        <f t="shared" si="79"/>
        <v>ATRASADO</v>
      </c>
    </row>
    <row r="908" spans="2:11" s="97" customFormat="1">
      <c r="B908" s="11">
        <v>43976</v>
      </c>
      <c r="C908" s="49" t="s">
        <v>939</v>
      </c>
      <c r="D908" s="13" t="s">
        <v>186</v>
      </c>
      <c r="E908" s="19" t="s">
        <v>940</v>
      </c>
      <c r="F908" s="60">
        <v>2111</v>
      </c>
      <c r="G908" s="32">
        <v>54825</v>
      </c>
      <c r="H908" s="11">
        <v>43976</v>
      </c>
      <c r="I908" s="130">
        <f t="shared" si="80"/>
        <v>0</v>
      </c>
      <c r="J908" s="130">
        <f t="shared" si="81"/>
        <v>54825</v>
      </c>
      <c r="K908" s="186" t="str">
        <f t="shared" si="79"/>
        <v>ATRASADO</v>
      </c>
    </row>
    <row r="909" spans="2:11" s="97" customFormat="1">
      <c r="B909" s="11">
        <v>44007</v>
      </c>
      <c r="C909" s="49" t="s">
        <v>941</v>
      </c>
      <c r="D909" s="13" t="s">
        <v>186</v>
      </c>
      <c r="E909" s="19" t="s">
        <v>943</v>
      </c>
      <c r="F909" s="60">
        <v>2111</v>
      </c>
      <c r="G909" s="32">
        <v>54950</v>
      </c>
      <c r="H909" s="11">
        <v>44007</v>
      </c>
      <c r="I909" s="130">
        <f t="shared" si="80"/>
        <v>0</v>
      </c>
      <c r="J909" s="130">
        <f t="shared" si="81"/>
        <v>54950</v>
      </c>
      <c r="K909" s="186" t="str">
        <f t="shared" si="79"/>
        <v>ATRASADO</v>
      </c>
    </row>
    <row r="910" spans="2:11" s="120" customFormat="1">
      <c r="B910" s="11">
        <v>44037</v>
      </c>
      <c r="C910" s="49" t="s">
        <v>946</v>
      </c>
      <c r="D910" s="13" t="s">
        <v>186</v>
      </c>
      <c r="E910" s="19" t="s">
        <v>950</v>
      </c>
      <c r="F910" s="60">
        <v>2111</v>
      </c>
      <c r="G910" s="32">
        <v>43975</v>
      </c>
      <c r="H910" s="11">
        <v>44037</v>
      </c>
      <c r="I910" s="130">
        <f t="shared" si="80"/>
        <v>0</v>
      </c>
      <c r="J910" s="130">
        <f t="shared" si="81"/>
        <v>43975</v>
      </c>
      <c r="K910" s="186" t="str">
        <f t="shared" si="79"/>
        <v>ATRASADO</v>
      </c>
    </row>
    <row r="911" spans="2:11" s="265" customFormat="1">
      <c r="B911" s="11">
        <v>44712</v>
      </c>
      <c r="C911" s="49" t="s">
        <v>2265</v>
      </c>
      <c r="D911" s="13" t="s">
        <v>186</v>
      </c>
      <c r="E911" s="19" t="s">
        <v>2266</v>
      </c>
      <c r="F911" s="60">
        <v>2111</v>
      </c>
      <c r="G911" s="32">
        <v>60775</v>
      </c>
      <c r="H911" s="11">
        <v>44722</v>
      </c>
      <c r="I911" s="130">
        <f t="shared" si="80"/>
        <v>0</v>
      </c>
      <c r="J911" s="130">
        <f t="shared" si="81"/>
        <v>60775</v>
      </c>
      <c r="K911" s="186" t="s">
        <v>1362</v>
      </c>
    </row>
    <row r="912" spans="2:11">
      <c r="B912" s="11">
        <v>41137</v>
      </c>
      <c r="C912" s="49" t="s">
        <v>431</v>
      </c>
      <c r="D912" s="13" t="s">
        <v>186</v>
      </c>
      <c r="E912" s="19" t="s">
        <v>432</v>
      </c>
      <c r="F912" s="60">
        <v>2111</v>
      </c>
      <c r="G912" s="32">
        <v>2347907.36</v>
      </c>
      <c r="H912" s="11">
        <v>41137</v>
      </c>
      <c r="I912" s="130">
        <f t="shared" si="80"/>
        <v>0</v>
      </c>
      <c r="J912" s="130">
        <f t="shared" si="81"/>
        <v>2347907.36</v>
      </c>
      <c r="K912" s="186" t="str">
        <f>IF(J912&gt;0,"ATRASADO","")</f>
        <v>ATRASADO</v>
      </c>
    </row>
    <row r="913" spans="2:11" s="196" customFormat="1">
      <c r="B913" s="10"/>
      <c r="C913" s="49"/>
      <c r="D913" s="13"/>
      <c r="E913" s="19"/>
      <c r="F913" s="60"/>
      <c r="G913" s="32"/>
      <c r="H913" s="10"/>
      <c r="I913" s="130"/>
      <c r="J913" s="130"/>
      <c r="K913" s="186"/>
    </row>
    <row r="914" spans="2:11" s="190" customFormat="1">
      <c r="B914" s="10" t="s">
        <v>1379</v>
      </c>
      <c r="C914" s="49" t="s">
        <v>1380</v>
      </c>
      <c r="D914" s="144" t="s">
        <v>1264</v>
      </c>
      <c r="E914" s="19" t="s">
        <v>102</v>
      </c>
      <c r="F914" s="60">
        <v>2221</v>
      </c>
      <c r="G914" s="32">
        <v>17700</v>
      </c>
      <c r="H914" s="10" t="s">
        <v>1379</v>
      </c>
      <c r="I914" s="130">
        <f>IF(G914&gt;0,0,"")</f>
        <v>0</v>
      </c>
      <c r="J914" s="130">
        <f>IF(I914=0,G914,"")</f>
        <v>17700</v>
      </c>
      <c r="K914" s="186" t="str">
        <f>IF(J914&gt;0,"ATRASADO","")</f>
        <v>ATRASADO</v>
      </c>
    </row>
    <row r="915" spans="2:11" s="253" customFormat="1">
      <c r="B915" s="10"/>
      <c r="C915" s="49"/>
      <c r="D915" s="144"/>
      <c r="E915" s="19"/>
      <c r="F915" s="60"/>
      <c r="G915" s="32"/>
      <c r="H915" s="10"/>
      <c r="I915" s="130"/>
      <c r="J915" s="130"/>
      <c r="K915" s="186"/>
    </row>
    <row r="916" spans="2:11" s="253" customFormat="1">
      <c r="B916" s="10">
        <v>44693</v>
      </c>
      <c r="C916" s="49" t="s">
        <v>1948</v>
      </c>
      <c r="D916" s="144" t="s">
        <v>1854</v>
      </c>
      <c r="E916" s="19" t="s">
        <v>102</v>
      </c>
      <c r="F916" s="60">
        <v>2221</v>
      </c>
      <c r="G916" s="32">
        <v>23600</v>
      </c>
      <c r="H916" s="10">
        <v>44693</v>
      </c>
      <c r="I916" s="130">
        <f>IF(G916&gt;0,0,"")</f>
        <v>0</v>
      </c>
      <c r="J916" s="130">
        <f>IF(I916=0,G916,"")</f>
        <v>23600</v>
      </c>
      <c r="K916" s="186" t="str">
        <f>IF(J916&gt;0,"ATRASADO","")</f>
        <v>ATRASADO</v>
      </c>
    </row>
    <row r="917" spans="2:11" s="253" customFormat="1">
      <c r="B917" s="10">
        <v>44712</v>
      </c>
      <c r="C917" s="49" t="s">
        <v>1949</v>
      </c>
      <c r="D917" s="144" t="s">
        <v>1854</v>
      </c>
      <c r="E917" s="19" t="s">
        <v>102</v>
      </c>
      <c r="F917" s="60">
        <v>2221</v>
      </c>
      <c r="G917" s="32">
        <v>23600</v>
      </c>
      <c r="H917" s="10">
        <v>44712</v>
      </c>
      <c r="I917" s="130">
        <f>IF(G917&gt;0,0,"")</f>
        <v>0</v>
      </c>
      <c r="J917" s="130">
        <f>IF(I917=0,G917,"")</f>
        <v>23600</v>
      </c>
      <c r="K917" s="186" t="str">
        <f>IF(J917&gt;0,"ATRASADO","")</f>
        <v>ATRASADO</v>
      </c>
    </row>
    <row r="918" spans="2:11" s="253" customFormat="1">
      <c r="B918" s="10">
        <v>44693</v>
      </c>
      <c r="C918" s="49" t="s">
        <v>1950</v>
      </c>
      <c r="D918" s="144" t="s">
        <v>1854</v>
      </c>
      <c r="E918" s="19" t="s">
        <v>102</v>
      </c>
      <c r="F918" s="60">
        <v>2221</v>
      </c>
      <c r="G918" s="32">
        <v>23600</v>
      </c>
      <c r="H918" s="10">
        <v>44693</v>
      </c>
      <c r="I918" s="130">
        <f>IF(G918&gt;0,0,"")</f>
        <v>0</v>
      </c>
      <c r="J918" s="130">
        <f>IF(I918=0,G918,"")</f>
        <v>23600</v>
      </c>
      <c r="K918" s="186" t="str">
        <f>IF(J918&gt;0,"ATRASADO","")</f>
        <v>ATRASADO</v>
      </c>
    </row>
    <row r="919" spans="2:11" s="253" customFormat="1">
      <c r="B919" s="10">
        <v>44693</v>
      </c>
      <c r="C919" s="49" t="s">
        <v>1951</v>
      </c>
      <c r="D919" s="144" t="s">
        <v>1854</v>
      </c>
      <c r="E919" s="19" t="s">
        <v>102</v>
      </c>
      <c r="F919" s="60">
        <v>2221</v>
      </c>
      <c r="G919" s="32">
        <v>23600</v>
      </c>
      <c r="H919" s="10">
        <v>44693</v>
      </c>
      <c r="I919" s="130">
        <f>IF(G919&gt;0,0,"")</f>
        <v>0</v>
      </c>
      <c r="J919" s="130">
        <f>IF(I919=0,G919,"")</f>
        <v>23600</v>
      </c>
      <c r="K919" s="186" t="str">
        <f>IF(J919&gt;0,"ATRASADO","")</f>
        <v>ATRASADO</v>
      </c>
    </row>
    <row r="920" spans="2:11" s="253" customFormat="1">
      <c r="B920" s="10">
        <v>44693</v>
      </c>
      <c r="C920" s="49" t="s">
        <v>1952</v>
      </c>
      <c r="D920" s="144" t="s">
        <v>1854</v>
      </c>
      <c r="E920" s="19" t="s">
        <v>102</v>
      </c>
      <c r="F920" s="60">
        <v>2221</v>
      </c>
      <c r="G920" s="32">
        <v>23600</v>
      </c>
      <c r="H920" s="10">
        <v>44693</v>
      </c>
      <c r="I920" s="130">
        <f>IF(G920&gt;0,0,"")</f>
        <v>0</v>
      </c>
      <c r="J920" s="130">
        <f>IF(I920=0,G920,"")</f>
        <v>23600</v>
      </c>
      <c r="K920" s="186" t="str">
        <f>IF(J920&gt;0,"ATRASADO","")</f>
        <v>ATRASADO</v>
      </c>
    </row>
    <row r="921" spans="2:11" s="253" customFormat="1">
      <c r="B921" s="10"/>
      <c r="C921" s="49"/>
      <c r="D921" s="144"/>
      <c r="E921" s="19"/>
      <c r="F921" s="60"/>
      <c r="G921" s="32"/>
      <c r="H921" s="10"/>
      <c r="I921" s="130"/>
      <c r="J921" s="130"/>
      <c r="K921" s="186"/>
    </row>
    <row r="922" spans="2:11" s="253" customFormat="1">
      <c r="B922" s="10">
        <v>44687</v>
      </c>
      <c r="C922" s="49" t="s">
        <v>1953</v>
      </c>
      <c r="D922" s="144" t="s">
        <v>1872</v>
      </c>
      <c r="E922" s="19" t="s">
        <v>1954</v>
      </c>
      <c r="F922" s="60">
        <v>2286</v>
      </c>
      <c r="G922" s="32">
        <v>205320</v>
      </c>
      <c r="H922" s="10">
        <v>44687</v>
      </c>
      <c r="I922" s="130">
        <f>IF(G922&gt;0,0,"")</f>
        <v>0</v>
      </c>
      <c r="J922" s="130">
        <f>IF(I922=0,G922,"")</f>
        <v>205320</v>
      </c>
      <c r="K922" s="186" t="str">
        <f>IF(J922&gt;0,"ATRASADO","")</f>
        <v>ATRASADO</v>
      </c>
    </row>
    <row r="923" spans="2:11" s="237" customFormat="1">
      <c r="B923" s="10"/>
      <c r="C923" s="49"/>
      <c r="D923" s="223"/>
      <c r="E923" s="19"/>
      <c r="F923" s="60"/>
      <c r="G923" s="32"/>
      <c r="H923" s="10"/>
      <c r="I923" s="130"/>
      <c r="J923" s="130"/>
      <c r="K923" s="186"/>
    </row>
    <row r="924" spans="2:11" s="253" customFormat="1">
      <c r="B924" s="10">
        <v>44699</v>
      </c>
      <c r="C924" s="49" t="s">
        <v>1710</v>
      </c>
      <c r="D924" s="223" t="s">
        <v>1866</v>
      </c>
      <c r="E924" s="19" t="s">
        <v>1829</v>
      </c>
      <c r="F924" s="60">
        <v>2331</v>
      </c>
      <c r="G924" s="32">
        <v>134048</v>
      </c>
      <c r="H924" s="10">
        <v>44699</v>
      </c>
      <c r="I924" s="130">
        <f>IF(G924&gt;0,0,"")</f>
        <v>0</v>
      </c>
      <c r="J924" s="130">
        <f>IF(I924=0,G924,"")</f>
        <v>134048</v>
      </c>
      <c r="K924" s="186" t="str">
        <f>IF(J924&gt;0,"ATRASADO","")</f>
        <v>ATRASADO</v>
      </c>
    </row>
    <row r="925" spans="2:11" s="253" customFormat="1">
      <c r="B925" s="10"/>
      <c r="C925" s="49"/>
      <c r="D925" s="223"/>
      <c r="E925" s="19"/>
      <c r="F925" s="60"/>
      <c r="G925" s="32"/>
      <c r="H925" s="10"/>
      <c r="I925" s="130"/>
      <c r="J925" s="130"/>
      <c r="K925" s="186"/>
    </row>
    <row r="926" spans="2:11" s="253" customFormat="1">
      <c r="B926" s="10">
        <v>44682</v>
      </c>
      <c r="C926" s="49" t="s">
        <v>1830</v>
      </c>
      <c r="D926" s="223" t="s">
        <v>1882</v>
      </c>
      <c r="E926" s="19" t="s">
        <v>1956</v>
      </c>
      <c r="F926" s="60">
        <v>2242</v>
      </c>
      <c r="G926" s="32">
        <v>3173322</v>
      </c>
      <c r="H926" s="10">
        <v>44682</v>
      </c>
      <c r="I926" s="130">
        <f>IF(G926&gt;0,0,"")</f>
        <v>0</v>
      </c>
      <c r="J926" s="130">
        <f>IF(I926=0,G926,"")</f>
        <v>3173322</v>
      </c>
      <c r="K926" s="186" t="str">
        <f>IF(J926&gt;0,"ATRASADO","")</f>
        <v>ATRASADO</v>
      </c>
    </row>
    <row r="927" spans="2:11" s="253" customFormat="1">
      <c r="B927" s="10">
        <v>44682</v>
      </c>
      <c r="C927" s="49" t="s">
        <v>1955</v>
      </c>
      <c r="D927" s="223" t="s">
        <v>1882</v>
      </c>
      <c r="E927" s="19" t="s">
        <v>1956</v>
      </c>
      <c r="F927" s="60">
        <v>2242</v>
      </c>
      <c r="G927" s="32">
        <v>30772</v>
      </c>
      <c r="H927" s="10">
        <v>44682</v>
      </c>
      <c r="I927" s="130">
        <f>IF(G927&gt;0,0,"")</f>
        <v>0</v>
      </c>
      <c r="J927" s="130">
        <f>IF(I927=0,G927,"")</f>
        <v>30772</v>
      </c>
      <c r="K927" s="186" t="str">
        <f>IF(J927&gt;0,"ATRASADO","")</f>
        <v>ATRASADO</v>
      </c>
    </row>
    <row r="928" spans="2:11" s="253" customFormat="1">
      <c r="B928" s="10"/>
      <c r="C928" s="49"/>
      <c r="D928" s="223"/>
      <c r="E928" s="19"/>
      <c r="F928" s="60"/>
      <c r="G928" s="32"/>
      <c r="H928" s="10"/>
      <c r="I928" s="130"/>
      <c r="J928" s="130"/>
      <c r="K928" s="186"/>
    </row>
    <row r="929" spans="2:11" s="237" customFormat="1">
      <c r="B929" s="10">
        <v>44652</v>
      </c>
      <c r="C929" s="49" t="s">
        <v>1293</v>
      </c>
      <c r="D929" s="223" t="s">
        <v>1768</v>
      </c>
      <c r="E929" s="19" t="s">
        <v>566</v>
      </c>
      <c r="F929" s="60">
        <v>2311</v>
      </c>
      <c r="G929" s="32">
        <v>495990</v>
      </c>
      <c r="H929" s="10">
        <v>44652</v>
      </c>
      <c r="I929" s="130">
        <f>IF(G929&gt;0,0,"")</f>
        <v>0</v>
      </c>
      <c r="J929" s="130">
        <f>IF(I929=0,G929,"")</f>
        <v>495990</v>
      </c>
      <c r="K929" s="186"/>
    </row>
    <row r="930" spans="2:11" s="237" customFormat="1">
      <c r="B930" s="10">
        <v>44652</v>
      </c>
      <c r="C930" s="49" t="s">
        <v>588</v>
      </c>
      <c r="D930" s="223" t="s">
        <v>1768</v>
      </c>
      <c r="E930" s="19" t="s">
        <v>566</v>
      </c>
      <c r="F930" s="60">
        <v>2311</v>
      </c>
      <c r="G930" s="32">
        <v>561330</v>
      </c>
      <c r="H930" s="10">
        <v>44652</v>
      </c>
      <c r="I930" s="130">
        <f>IF(G930&gt;0,0,"")</f>
        <v>0</v>
      </c>
      <c r="J930" s="130">
        <f>IF(I930=0,G930,"")</f>
        <v>561330</v>
      </c>
      <c r="K930" s="186"/>
    </row>
    <row r="931" spans="2:11" s="170" customFormat="1">
      <c r="B931" s="10"/>
      <c r="C931" s="49"/>
      <c r="D931" s="13"/>
      <c r="E931" s="19"/>
      <c r="F931" s="60"/>
      <c r="G931" s="32"/>
      <c r="H931" s="10"/>
      <c r="I931" s="130" t="str">
        <f>IF(G931&gt;0,0,"")</f>
        <v/>
      </c>
      <c r="J931" s="130" t="str">
        <f>IF(I931=0,G931,"")</f>
        <v/>
      </c>
      <c r="K931" s="186"/>
    </row>
    <row r="932" spans="2:11">
      <c r="B932" s="10">
        <v>41374</v>
      </c>
      <c r="C932" s="12">
        <v>1500000002</v>
      </c>
      <c r="D932" s="13" t="s">
        <v>15</v>
      </c>
      <c r="E932" s="19" t="s">
        <v>16</v>
      </c>
      <c r="F932" s="60">
        <v>2311</v>
      </c>
      <c r="G932" s="32">
        <v>251207.79</v>
      </c>
      <c r="H932" s="10">
        <v>41374</v>
      </c>
      <c r="I932" s="130">
        <f>IF(G932&gt;0,0,"")</f>
        <v>0</v>
      </c>
      <c r="J932" s="130">
        <f>IF(I932=0,G932,"")</f>
        <v>251207.79</v>
      </c>
      <c r="K932" s="186" t="str">
        <f>IF(J932&gt;0,"ATRASADO","")</f>
        <v>ATRASADO</v>
      </c>
    </row>
    <row r="933" spans="2:11" s="253" customFormat="1">
      <c r="B933" s="10"/>
      <c r="C933" s="12"/>
      <c r="D933" s="13"/>
      <c r="E933" s="19"/>
      <c r="F933" s="60"/>
      <c r="G933" s="32"/>
      <c r="H933" s="10"/>
      <c r="I933" s="130"/>
      <c r="J933" s="130"/>
      <c r="K933" s="186"/>
    </row>
    <row r="934" spans="2:11" s="253" customFormat="1">
      <c r="B934" s="10">
        <v>44698</v>
      </c>
      <c r="C934" s="12" t="s">
        <v>1957</v>
      </c>
      <c r="D934" s="13" t="s">
        <v>1904</v>
      </c>
      <c r="E934" s="19" t="s">
        <v>102</v>
      </c>
      <c r="F934" s="60">
        <v>2221</v>
      </c>
      <c r="G934" s="32">
        <v>29500</v>
      </c>
      <c r="H934" s="10">
        <v>44698</v>
      </c>
      <c r="I934" s="130">
        <f>IF(G934&gt;0,0,"")</f>
        <v>0</v>
      </c>
      <c r="J934" s="130">
        <f>IF(I934=0,G934,"")</f>
        <v>29500</v>
      </c>
      <c r="K934" s="186" t="str">
        <f>IF(J934&gt;0,"ATRASADO","")</f>
        <v>ATRASADO</v>
      </c>
    </row>
    <row r="935" spans="2:11" s="253" customFormat="1">
      <c r="B935" s="10">
        <v>44698</v>
      </c>
      <c r="C935" s="12" t="s">
        <v>1958</v>
      </c>
      <c r="D935" s="13" t="s">
        <v>1904</v>
      </c>
      <c r="E935" s="19" t="s">
        <v>102</v>
      </c>
      <c r="F935" s="60">
        <v>2221</v>
      </c>
      <c r="G935" s="32">
        <v>29500</v>
      </c>
      <c r="H935" s="10">
        <v>44698</v>
      </c>
      <c r="I935" s="130">
        <f>IF(G935&gt;0,0,"")</f>
        <v>0</v>
      </c>
      <c r="J935" s="130">
        <f>IF(I935=0,G935,"")</f>
        <v>29500</v>
      </c>
      <c r="K935" s="186" t="str">
        <f>IF(J935&gt;0,"ATRASADO","")</f>
        <v>ATRASADO</v>
      </c>
    </row>
    <row r="936" spans="2:11" s="185" customFormat="1">
      <c r="B936" s="10"/>
      <c r="C936" s="17"/>
      <c r="D936" s="13"/>
      <c r="E936" s="19"/>
      <c r="F936" s="60"/>
      <c r="G936" s="32"/>
      <c r="H936" s="10"/>
      <c r="I936" s="130"/>
      <c r="J936" s="130"/>
      <c r="K936" s="186"/>
    </row>
    <row r="937" spans="2:11" s="77" customFormat="1">
      <c r="B937" s="10">
        <v>41676</v>
      </c>
      <c r="C937" s="12">
        <v>1500000001</v>
      </c>
      <c r="D937" s="13" t="s">
        <v>17</v>
      </c>
      <c r="E937" s="19" t="s">
        <v>8</v>
      </c>
      <c r="F937" s="60">
        <v>2311</v>
      </c>
      <c r="G937" s="32">
        <v>1291584</v>
      </c>
      <c r="H937" s="10">
        <v>41676</v>
      </c>
      <c r="I937" s="130">
        <f t="shared" ref="I937:I942" si="82">IF(G937&gt;0,0,"")</f>
        <v>0</v>
      </c>
      <c r="J937" s="130">
        <f t="shared" ref="J937:J942" si="83">IF(I937=0,G937,"")</f>
        <v>1291584</v>
      </c>
      <c r="K937" s="186" t="str">
        <f>IF(J937&gt;0,"ATRASADO","")</f>
        <v>ATRASADO</v>
      </c>
    </row>
    <row r="938" spans="2:11" s="166" customFormat="1">
      <c r="B938" s="10"/>
      <c r="C938" s="12"/>
      <c r="D938" s="13"/>
      <c r="E938" s="19"/>
      <c r="F938" s="60"/>
      <c r="G938" s="32"/>
      <c r="H938" s="10"/>
      <c r="I938" s="130" t="str">
        <f t="shared" si="82"/>
        <v/>
      </c>
      <c r="J938" s="130" t="str">
        <f t="shared" si="83"/>
        <v/>
      </c>
      <c r="K938" s="186"/>
    </row>
    <row r="939" spans="2:11" s="83" customFormat="1">
      <c r="B939" s="29">
        <v>41390</v>
      </c>
      <c r="C939" s="28">
        <v>1502065894</v>
      </c>
      <c r="D939" s="13" t="s">
        <v>197</v>
      </c>
      <c r="E939" s="19" t="s">
        <v>198</v>
      </c>
      <c r="F939" s="60">
        <v>2253</v>
      </c>
      <c r="G939" s="32">
        <v>9797.69</v>
      </c>
      <c r="H939" s="30">
        <v>41390</v>
      </c>
      <c r="I939" s="130">
        <f t="shared" si="82"/>
        <v>0</v>
      </c>
      <c r="J939" s="130">
        <f t="shared" si="83"/>
        <v>9797.69</v>
      </c>
      <c r="K939" s="186" t="str">
        <f>IF(J939&gt;0,"ATRASADO","")</f>
        <v>ATRASADO</v>
      </c>
    </row>
    <row r="940" spans="2:11" s="83" customFormat="1">
      <c r="B940" s="29">
        <v>41390</v>
      </c>
      <c r="C940" s="28">
        <v>1502065895</v>
      </c>
      <c r="D940" s="13" t="s">
        <v>197</v>
      </c>
      <c r="E940" s="19" t="s">
        <v>198</v>
      </c>
      <c r="F940" s="60">
        <v>2253</v>
      </c>
      <c r="G940" s="32">
        <v>10089</v>
      </c>
      <c r="H940" s="30">
        <v>41390</v>
      </c>
      <c r="I940" s="130">
        <f t="shared" si="82"/>
        <v>0</v>
      </c>
      <c r="J940" s="130">
        <f t="shared" si="83"/>
        <v>10089</v>
      </c>
      <c r="K940" s="186" t="str">
        <f>IF(J940&gt;0,"ATRASADO","")</f>
        <v>ATRASADO</v>
      </c>
    </row>
    <row r="941" spans="2:11">
      <c r="B941" s="29">
        <v>41390</v>
      </c>
      <c r="C941" s="28">
        <v>1502065896</v>
      </c>
      <c r="D941" s="13" t="s">
        <v>197</v>
      </c>
      <c r="E941" s="19" t="s">
        <v>198</v>
      </c>
      <c r="F941" s="60">
        <v>2253</v>
      </c>
      <c r="G941" s="32">
        <v>10325</v>
      </c>
      <c r="H941" s="30">
        <v>41390</v>
      </c>
      <c r="I941" s="130">
        <f t="shared" si="82"/>
        <v>0</v>
      </c>
      <c r="J941" s="130">
        <f t="shared" si="83"/>
        <v>10325</v>
      </c>
      <c r="K941" s="186" t="str">
        <f>IF(J941&gt;0,"ATRASADO","")</f>
        <v>ATRASADO</v>
      </c>
    </row>
    <row r="942" spans="2:11">
      <c r="B942" s="29">
        <v>41390</v>
      </c>
      <c r="C942" s="28">
        <v>1502065897</v>
      </c>
      <c r="D942" s="13" t="s">
        <v>197</v>
      </c>
      <c r="E942" s="19" t="s">
        <v>198</v>
      </c>
      <c r="F942" s="60">
        <v>2253</v>
      </c>
      <c r="G942" s="32">
        <v>9571</v>
      </c>
      <c r="H942" s="30">
        <v>41390</v>
      </c>
      <c r="I942" s="130">
        <f t="shared" si="82"/>
        <v>0</v>
      </c>
      <c r="J942" s="130">
        <f t="shared" si="83"/>
        <v>9571</v>
      </c>
      <c r="K942" s="186" t="str">
        <f>IF(J942&gt;0,"ATRASADO","")</f>
        <v>ATRASADO</v>
      </c>
    </row>
    <row r="943" spans="2:11" s="209" customFormat="1">
      <c r="B943" s="29"/>
      <c r="C943" s="28"/>
      <c r="D943" s="13"/>
      <c r="E943" s="19"/>
      <c r="F943" s="60"/>
      <c r="G943" s="32"/>
      <c r="H943" s="30"/>
      <c r="I943" s="130"/>
      <c r="J943" s="130"/>
      <c r="K943" s="186"/>
    </row>
    <row r="944" spans="2:11" s="209" customFormat="1">
      <c r="B944" s="29">
        <v>44657</v>
      </c>
      <c r="C944" s="28" t="s">
        <v>1845</v>
      </c>
      <c r="D944" s="13" t="s">
        <v>1738</v>
      </c>
      <c r="E944" s="19" t="s">
        <v>1829</v>
      </c>
      <c r="F944" s="60">
        <v>2331</v>
      </c>
      <c r="G944" s="32">
        <v>76527.72</v>
      </c>
      <c r="H944" s="29">
        <v>44657</v>
      </c>
      <c r="I944" s="130">
        <f>IF(G944&gt;0,0,"")</f>
        <v>0</v>
      </c>
      <c r="J944" s="130">
        <f>IF(I944=0,G944,"")</f>
        <v>76527.72</v>
      </c>
      <c r="K944" s="186" t="str">
        <f>IF(J944&gt;0,"ATRASADO","")</f>
        <v>ATRASADO</v>
      </c>
    </row>
    <row r="945" spans="2:11" s="253" customFormat="1">
      <c r="B945" s="29"/>
      <c r="C945" s="28"/>
      <c r="D945" s="13"/>
      <c r="E945" s="19"/>
      <c r="F945" s="60"/>
      <c r="G945" s="32"/>
      <c r="H945" s="29"/>
      <c r="I945" s="130"/>
      <c r="J945" s="130"/>
      <c r="K945" s="186"/>
    </row>
    <row r="946" spans="2:11" s="253" customFormat="1">
      <c r="B946" s="29">
        <v>44693</v>
      </c>
      <c r="C946" s="28" t="s">
        <v>1293</v>
      </c>
      <c r="D946" s="13" t="s">
        <v>1902</v>
      </c>
      <c r="E946" s="19" t="s">
        <v>1959</v>
      </c>
      <c r="F946" s="60">
        <v>2286</v>
      </c>
      <c r="G946" s="32">
        <v>117263.67999999999</v>
      </c>
      <c r="H946" s="29">
        <v>44693</v>
      </c>
      <c r="I946" s="130">
        <f>IF(G946&gt;0,0,"")</f>
        <v>0</v>
      </c>
      <c r="J946" s="130">
        <f>IF(I946=0,G946,"")</f>
        <v>117263.67999999999</v>
      </c>
      <c r="K946" s="186" t="str">
        <f>IF(J946&gt;0,"ATRASADO","")</f>
        <v>ATRASADO</v>
      </c>
    </row>
    <row r="947" spans="2:11" s="185" customFormat="1">
      <c r="B947" s="29"/>
      <c r="C947" s="28"/>
      <c r="D947" s="13"/>
      <c r="E947" s="19"/>
      <c r="F947" s="60"/>
      <c r="G947" s="32"/>
      <c r="H947" s="30"/>
      <c r="I947" s="130"/>
      <c r="J947" s="130"/>
      <c r="K947" s="186"/>
    </row>
    <row r="948" spans="2:11" s="86" customFormat="1">
      <c r="B948" s="29">
        <v>42541</v>
      </c>
      <c r="C948" s="28" t="s">
        <v>496</v>
      </c>
      <c r="D948" s="13" t="s">
        <v>497</v>
      </c>
      <c r="E948" s="22" t="s">
        <v>120</v>
      </c>
      <c r="F948" s="60">
        <v>2355</v>
      </c>
      <c r="G948" s="32">
        <v>726880</v>
      </c>
      <c r="H948" s="192">
        <v>42541</v>
      </c>
      <c r="I948" s="130">
        <f t="shared" ref="I948:I979" si="84">IF(G948&gt;0,0,"")</f>
        <v>0</v>
      </c>
      <c r="J948" s="130">
        <f t="shared" ref="J948:J979" si="85">IF(I948=0,G948,"")</f>
        <v>726880</v>
      </c>
      <c r="K948" s="186" t="str">
        <f>IF(J948&gt;0,"ATRASADO","")</f>
        <v>ATRASADO</v>
      </c>
    </row>
    <row r="949" spans="2:11" s="182" customFormat="1">
      <c r="B949" s="183"/>
      <c r="C949" s="28"/>
      <c r="D949" s="13"/>
      <c r="E949" s="19"/>
      <c r="F949" s="60"/>
      <c r="G949" s="32"/>
      <c r="H949" s="184"/>
      <c r="I949" s="130" t="str">
        <f t="shared" si="84"/>
        <v/>
      </c>
      <c r="J949" s="130" t="str">
        <f t="shared" si="85"/>
        <v/>
      </c>
      <c r="K949" s="186"/>
    </row>
    <row r="950" spans="2:11" s="83" customFormat="1">
      <c r="B950" s="99">
        <v>41330</v>
      </c>
      <c r="C950" s="16" t="s">
        <v>760</v>
      </c>
      <c r="D950" s="13" t="s">
        <v>201</v>
      </c>
      <c r="E950" s="19" t="s">
        <v>202</v>
      </c>
      <c r="F950" s="60">
        <v>215</v>
      </c>
      <c r="G950" s="32">
        <v>2832159.23</v>
      </c>
      <c r="H950" s="99">
        <v>41330</v>
      </c>
      <c r="I950" s="130">
        <f t="shared" si="84"/>
        <v>0</v>
      </c>
      <c r="J950" s="130">
        <f t="shared" si="85"/>
        <v>2832159.23</v>
      </c>
      <c r="K950" s="186" t="str">
        <f t="shared" ref="K950:K981" si="86">IF(J950&gt;0,"ATRASADO","")</f>
        <v>ATRASADO</v>
      </c>
    </row>
    <row r="951" spans="2:11" s="86" customFormat="1">
      <c r="B951" s="99">
        <v>41358</v>
      </c>
      <c r="C951" s="16" t="s">
        <v>761</v>
      </c>
      <c r="D951" s="13" t="s">
        <v>201</v>
      </c>
      <c r="E951" s="19" t="s">
        <v>202</v>
      </c>
      <c r="F951" s="60">
        <v>215</v>
      </c>
      <c r="G951" s="32">
        <v>2838702.8400000003</v>
      </c>
      <c r="H951" s="99">
        <v>41358</v>
      </c>
      <c r="I951" s="130">
        <f t="shared" si="84"/>
        <v>0</v>
      </c>
      <c r="J951" s="130">
        <f t="shared" si="85"/>
        <v>2838702.8400000003</v>
      </c>
      <c r="K951" s="186" t="str">
        <f t="shared" si="86"/>
        <v>ATRASADO</v>
      </c>
    </row>
    <row r="952" spans="2:11" s="83" customFormat="1">
      <c r="B952" s="99">
        <v>41389</v>
      </c>
      <c r="C952" s="16" t="s">
        <v>762</v>
      </c>
      <c r="D952" s="13" t="s">
        <v>201</v>
      </c>
      <c r="E952" s="19" t="s">
        <v>202</v>
      </c>
      <c r="F952" s="60">
        <v>215</v>
      </c>
      <c r="G952" s="32">
        <v>2839510.2800000003</v>
      </c>
      <c r="H952" s="99">
        <v>41389</v>
      </c>
      <c r="I952" s="130">
        <f t="shared" si="84"/>
        <v>0</v>
      </c>
      <c r="J952" s="130">
        <f t="shared" si="85"/>
        <v>2839510.2800000003</v>
      </c>
      <c r="K952" s="186" t="str">
        <f t="shared" si="86"/>
        <v>ATRASADO</v>
      </c>
    </row>
    <row r="953" spans="2:11" s="86" customFormat="1">
      <c r="B953" s="99">
        <v>41419</v>
      </c>
      <c r="C953" s="195" t="s">
        <v>763</v>
      </c>
      <c r="D953" s="13" t="s">
        <v>201</v>
      </c>
      <c r="E953" s="19" t="s">
        <v>202</v>
      </c>
      <c r="F953" s="60">
        <v>215</v>
      </c>
      <c r="G953" s="32">
        <v>2816191.9</v>
      </c>
      <c r="H953" s="99">
        <v>41419</v>
      </c>
      <c r="I953" s="130">
        <f t="shared" si="84"/>
        <v>0</v>
      </c>
      <c r="J953" s="130">
        <f t="shared" si="85"/>
        <v>2816191.9</v>
      </c>
      <c r="K953" s="186" t="str">
        <f t="shared" si="86"/>
        <v>ATRASADO</v>
      </c>
    </row>
    <row r="954" spans="2:11" s="78" customFormat="1">
      <c r="B954" s="99">
        <v>41450</v>
      </c>
      <c r="C954" s="16" t="s">
        <v>764</v>
      </c>
      <c r="D954" s="13" t="s">
        <v>201</v>
      </c>
      <c r="E954" s="19" t="s">
        <v>202</v>
      </c>
      <c r="F954" s="60">
        <v>215</v>
      </c>
      <c r="G954" s="32">
        <v>2780208.1799999997</v>
      </c>
      <c r="H954" s="99">
        <v>41450</v>
      </c>
      <c r="I954" s="130">
        <f t="shared" si="84"/>
        <v>0</v>
      </c>
      <c r="J954" s="130">
        <f t="shared" si="85"/>
        <v>2780208.1799999997</v>
      </c>
      <c r="K954" s="186" t="str">
        <f t="shared" si="86"/>
        <v>ATRASADO</v>
      </c>
    </row>
    <row r="955" spans="2:11">
      <c r="B955" s="99">
        <v>41480</v>
      </c>
      <c r="C955" s="16" t="s">
        <v>765</v>
      </c>
      <c r="D955" s="13" t="s">
        <v>201</v>
      </c>
      <c r="E955" s="19" t="s">
        <v>202</v>
      </c>
      <c r="F955" s="60">
        <v>215</v>
      </c>
      <c r="G955" s="32">
        <v>2820976.77</v>
      </c>
      <c r="H955" s="99">
        <v>41480</v>
      </c>
      <c r="I955" s="130">
        <f t="shared" si="84"/>
        <v>0</v>
      </c>
      <c r="J955" s="130">
        <f t="shared" si="85"/>
        <v>2820976.77</v>
      </c>
      <c r="K955" s="186" t="str">
        <f t="shared" si="86"/>
        <v>ATRASADO</v>
      </c>
    </row>
    <row r="956" spans="2:11">
      <c r="B956" s="99">
        <v>41511</v>
      </c>
      <c r="C956" s="16" t="s">
        <v>766</v>
      </c>
      <c r="D956" s="13" t="s">
        <v>201</v>
      </c>
      <c r="E956" s="19" t="s">
        <v>202</v>
      </c>
      <c r="F956" s="60">
        <v>215</v>
      </c>
      <c r="G956" s="32">
        <v>2831145.1700000004</v>
      </c>
      <c r="H956" s="99">
        <v>41511</v>
      </c>
      <c r="I956" s="130">
        <f t="shared" si="84"/>
        <v>0</v>
      </c>
      <c r="J956" s="130">
        <f t="shared" si="85"/>
        <v>2831145.1700000004</v>
      </c>
      <c r="K956" s="186" t="str">
        <f t="shared" si="86"/>
        <v>ATRASADO</v>
      </c>
    </row>
    <row r="957" spans="2:11">
      <c r="B957" s="99">
        <v>41542</v>
      </c>
      <c r="C957" s="16" t="s">
        <v>767</v>
      </c>
      <c r="D957" s="13" t="s">
        <v>201</v>
      </c>
      <c r="E957" s="19" t="s">
        <v>202</v>
      </c>
      <c r="F957" s="60">
        <v>215</v>
      </c>
      <c r="G957" s="32">
        <v>2799047</v>
      </c>
      <c r="H957" s="99">
        <v>41542</v>
      </c>
      <c r="I957" s="130">
        <f t="shared" si="84"/>
        <v>0</v>
      </c>
      <c r="J957" s="130">
        <f t="shared" si="85"/>
        <v>2799047</v>
      </c>
      <c r="K957" s="186" t="str">
        <f t="shared" si="86"/>
        <v>ATRASADO</v>
      </c>
    </row>
    <row r="958" spans="2:11">
      <c r="B958" s="99">
        <v>41572</v>
      </c>
      <c r="C958" s="16" t="s">
        <v>768</v>
      </c>
      <c r="D958" s="13" t="s">
        <v>201</v>
      </c>
      <c r="E958" s="19" t="s">
        <v>202</v>
      </c>
      <c r="F958" s="60">
        <v>215</v>
      </c>
      <c r="G958" s="32">
        <v>2819216.73</v>
      </c>
      <c r="H958" s="99">
        <v>41572</v>
      </c>
      <c r="I958" s="130">
        <f t="shared" si="84"/>
        <v>0</v>
      </c>
      <c r="J958" s="130">
        <f t="shared" si="85"/>
        <v>2819216.73</v>
      </c>
      <c r="K958" s="186" t="str">
        <f t="shared" si="86"/>
        <v>ATRASADO</v>
      </c>
    </row>
    <row r="959" spans="2:11">
      <c r="B959" s="99">
        <v>41603</v>
      </c>
      <c r="C959" s="16" t="s">
        <v>769</v>
      </c>
      <c r="D959" s="13" t="s">
        <v>201</v>
      </c>
      <c r="E959" s="19" t="s">
        <v>202</v>
      </c>
      <c r="F959" s="60">
        <v>215</v>
      </c>
      <c r="G959" s="32">
        <v>2849233.44</v>
      </c>
      <c r="H959" s="99">
        <v>41603</v>
      </c>
      <c r="I959" s="130">
        <f t="shared" si="84"/>
        <v>0</v>
      </c>
      <c r="J959" s="130">
        <f t="shared" si="85"/>
        <v>2849233.44</v>
      </c>
      <c r="K959" s="186" t="str">
        <f t="shared" si="86"/>
        <v>ATRASADO</v>
      </c>
    </row>
    <row r="960" spans="2:11">
      <c r="B960" s="99">
        <v>41633</v>
      </c>
      <c r="C960" s="16" t="s">
        <v>770</v>
      </c>
      <c r="D960" s="13" t="s">
        <v>201</v>
      </c>
      <c r="E960" s="19" t="s">
        <v>202</v>
      </c>
      <c r="F960" s="60">
        <v>215</v>
      </c>
      <c r="G960" s="32">
        <v>2956797.44</v>
      </c>
      <c r="H960" s="99">
        <v>41633</v>
      </c>
      <c r="I960" s="130">
        <f t="shared" si="84"/>
        <v>0</v>
      </c>
      <c r="J960" s="130">
        <f t="shared" si="85"/>
        <v>2956797.44</v>
      </c>
      <c r="K960" s="186" t="str">
        <f t="shared" si="86"/>
        <v>ATRASADO</v>
      </c>
    </row>
    <row r="961" spans="2:11">
      <c r="B961" s="99">
        <v>41664</v>
      </c>
      <c r="C961" s="16" t="s">
        <v>771</v>
      </c>
      <c r="D961" s="13" t="s">
        <v>201</v>
      </c>
      <c r="E961" s="19" t="s">
        <v>202</v>
      </c>
      <c r="F961" s="60">
        <v>215</v>
      </c>
      <c r="G961" s="32">
        <v>2895418.1100000003</v>
      </c>
      <c r="H961" s="99">
        <v>41664</v>
      </c>
      <c r="I961" s="130">
        <f t="shared" si="84"/>
        <v>0</v>
      </c>
      <c r="J961" s="130">
        <f t="shared" si="85"/>
        <v>2895418.1100000003</v>
      </c>
      <c r="K961" s="186" t="str">
        <f t="shared" si="86"/>
        <v>ATRASADO</v>
      </c>
    </row>
    <row r="962" spans="2:11">
      <c r="B962" s="99">
        <v>41695</v>
      </c>
      <c r="C962" s="195" t="s">
        <v>772</v>
      </c>
      <c r="D962" s="13" t="s">
        <v>201</v>
      </c>
      <c r="E962" s="19" t="s">
        <v>202</v>
      </c>
      <c r="F962" s="60">
        <v>215</v>
      </c>
      <c r="G962" s="32">
        <v>3064342.4099999997</v>
      </c>
      <c r="H962" s="99">
        <v>41695</v>
      </c>
      <c r="I962" s="130">
        <f t="shared" si="84"/>
        <v>0</v>
      </c>
      <c r="J962" s="130">
        <f t="shared" si="85"/>
        <v>3064342.4099999997</v>
      </c>
      <c r="K962" s="186" t="str">
        <f t="shared" si="86"/>
        <v>ATRASADO</v>
      </c>
    </row>
    <row r="963" spans="2:11">
      <c r="B963" s="99">
        <v>41723</v>
      </c>
      <c r="C963" s="16" t="s">
        <v>773</v>
      </c>
      <c r="D963" s="13" t="s">
        <v>201</v>
      </c>
      <c r="E963" s="19" t="s">
        <v>202</v>
      </c>
      <c r="F963" s="60">
        <v>215</v>
      </c>
      <c r="G963" s="32">
        <v>3152609.0700000003</v>
      </c>
      <c r="H963" s="99">
        <v>41723</v>
      </c>
      <c r="I963" s="130">
        <f t="shared" si="84"/>
        <v>0</v>
      </c>
      <c r="J963" s="130">
        <f t="shared" si="85"/>
        <v>3152609.0700000003</v>
      </c>
      <c r="K963" s="186" t="str">
        <f t="shared" si="86"/>
        <v>ATRASADO</v>
      </c>
    </row>
    <row r="964" spans="2:11">
      <c r="B964" s="99">
        <v>41754</v>
      </c>
      <c r="C964" s="16" t="s">
        <v>774</v>
      </c>
      <c r="D964" s="13" t="s">
        <v>201</v>
      </c>
      <c r="E964" s="19" t="s">
        <v>202</v>
      </c>
      <c r="F964" s="60">
        <v>215</v>
      </c>
      <c r="G964" s="32">
        <v>3146764.7</v>
      </c>
      <c r="H964" s="99">
        <v>41754</v>
      </c>
      <c r="I964" s="130">
        <f t="shared" si="84"/>
        <v>0</v>
      </c>
      <c r="J964" s="130">
        <f t="shared" si="85"/>
        <v>3146764.7</v>
      </c>
      <c r="K964" s="186" t="str">
        <f t="shared" si="86"/>
        <v>ATRASADO</v>
      </c>
    </row>
    <row r="965" spans="2:11">
      <c r="B965" s="99">
        <v>41784</v>
      </c>
      <c r="C965" s="16" t="s">
        <v>775</v>
      </c>
      <c r="D965" s="13" t="s">
        <v>201</v>
      </c>
      <c r="E965" s="19" t="s">
        <v>202</v>
      </c>
      <c r="F965" s="60">
        <v>215</v>
      </c>
      <c r="G965" s="32">
        <v>3346483.59</v>
      </c>
      <c r="H965" s="99">
        <v>41784</v>
      </c>
      <c r="I965" s="130">
        <f t="shared" si="84"/>
        <v>0</v>
      </c>
      <c r="J965" s="130">
        <f t="shared" si="85"/>
        <v>3346483.59</v>
      </c>
      <c r="K965" s="186" t="str">
        <f t="shared" si="86"/>
        <v>ATRASADO</v>
      </c>
    </row>
    <row r="966" spans="2:11">
      <c r="B966" s="99">
        <v>41815</v>
      </c>
      <c r="C966" s="16" t="s">
        <v>776</v>
      </c>
      <c r="D966" s="13" t="s">
        <v>201</v>
      </c>
      <c r="E966" s="19" t="s">
        <v>202</v>
      </c>
      <c r="F966" s="60">
        <v>215</v>
      </c>
      <c r="G966" s="32">
        <v>3344883.4000000004</v>
      </c>
      <c r="H966" s="99">
        <v>41815</v>
      </c>
      <c r="I966" s="130">
        <f t="shared" si="84"/>
        <v>0</v>
      </c>
      <c r="J966" s="130">
        <f t="shared" si="85"/>
        <v>3344883.4000000004</v>
      </c>
      <c r="K966" s="186" t="str">
        <f t="shared" si="86"/>
        <v>ATRASADO</v>
      </c>
    </row>
    <row r="967" spans="2:11">
      <c r="B967" s="99">
        <v>41845</v>
      </c>
      <c r="C967" s="16" t="s">
        <v>777</v>
      </c>
      <c r="D967" s="13" t="s">
        <v>201</v>
      </c>
      <c r="E967" s="19" t="s">
        <v>202</v>
      </c>
      <c r="F967" s="60">
        <v>215</v>
      </c>
      <c r="G967" s="32">
        <v>3350260.72</v>
      </c>
      <c r="H967" s="99">
        <v>41845</v>
      </c>
      <c r="I967" s="130">
        <f t="shared" si="84"/>
        <v>0</v>
      </c>
      <c r="J967" s="130">
        <f t="shared" si="85"/>
        <v>3350260.72</v>
      </c>
      <c r="K967" s="186" t="str">
        <f t="shared" si="86"/>
        <v>ATRASADO</v>
      </c>
    </row>
    <row r="968" spans="2:11">
      <c r="B968" s="99">
        <v>41876</v>
      </c>
      <c r="C968" s="16" t="s">
        <v>778</v>
      </c>
      <c r="D968" s="13" t="s">
        <v>201</v>
      </c>
      <c r="E968" s="19" t="s">
        <v>202</v>
      </c>
      <c r="F968" s="60">
        <v>215</v>
      </c>
      <c r="G968" s="32">
        <v>3375526.69</v>
      </c>
      <c r="H968" s="99">
        <v>41876</v>
      </c>
      <c r="I968" s="130">
        <f t="shared" si="84"/>
        <v>0</v>
      </c>
      <c r="J968" s="130">
        <f t="shared" si="85"/>
        <v>3375526.69</v>
      </c>
      <c r="K968" s="186" t="str">
        <f t="shared" si="86"/>
        <v>ATRASADO</v>
      </c>
    </row>
    <row r="969" spans="2:11" s="63" customFormat="1">
      <c r="B969" s="99">
        <v>41907</v>
      </c>
      <c r="C969" s="16" t="s">
        <v>779</v>
      </c>
      <c r="D969" s="13" t="s">
        <v>201</v>
      </c>
      <c r="E969" s="19" t="s">
        <v>202</v>
      </c>
      <c r="F969" s="60">
        <v>215</v>
      </c>
      <c r="G969" s="32">
        <v>3418878.93</v>
      </c>
      <c r="H969" s="99">
        <v>41907</v>
      </c>
      <c r="I969" s="130">
        <f t="shared" si="84"/>
        <v>0</v>
      </c>
      <c r="J969" s="130">
        <f t="shared" si="85"/>
        <v>3418878.93</v>
      </c>
      <c r="K969" s="186" t="str">
        <f t="shared" si="86"/>
        <v>ATRASADO</v>
      </c>
    </row>
    <row r="970" spans="2:11" s="63" customFormat="1">
      <c r="B970" s="99">
        <v>41937</v>
      </c>
      <c r="C970" s="16" t="s">
        <v>780</v>
      </c>
      <c r="D970" s="13" t="s">
        <v>201</v>
      </c>
      <c r="E970" s="19" t="s">
        <v>202</v>
      </c>
      <c r="F970" s="60">
        <v>215</v>
      </c>
      <c r="G970" s="32">
        <v>3373377.08</v>
      </c>
      <c r="H970" s="99">
        <v>41937</v>
      </c>
      <c r="I970" s="130">
        <f t="shared" si="84"/>
        <v>0</v>
      </c>
      <c r="J970" s="130">
        <f t="shared" si="85"/>
        <v>3373377.08</v>
      </c>
      <c r="K970" s="186" t="str">
        <f t="shared" si="86"/>
        <v>ATRASADO</v>
      </c>
    </row>
    <row r="971" spans="2:11" s="67" customFormat="1">
      <c r="B971" s="99">
        <v>41968</v>
      </c>
      <c r="C971" s="195" t="s">
        <v>781</v>
      </c>
      <c r="D971" s="13" t="s">
        <v>201</v>
      </c>
      <c r="E971" s="19" t="s">
        <v>202</v>
      </c>
      <c r="F971" s="60">
        <v>215</v>
      </c>
      <c r="G971" s="32">
        <v>3467563.73</v>
      </c>
      <c r="H971" s="99">
        <v>41968</v>
      </c>
      <c r="I971" s="130">
        <f t="shared" si="84"/>
        <v>0</v>
      </c>
      <c r="J971" s="130">
        <f t="shared" si="85"/>
        <v>3467563.73</v>
      </c>
      <c r="K971" s="186" t="str">
        <f t="shared" si="86"/>
        <v>ATRASADO</v>
      </c>
    </row>
    <row r="972" spans="2:11" s="67" customFormat="1">
      <c r="B972" s="99">
        <v>41998</v>
      </c>
      <c r="C972" s="16" t="s">
        <v>782</v>
      </c>
      <c r="D972" s="13" t="s">
        <v>201</v>
      </c>
      <c r="E972" s="19" t="s">
        <v>202</v>
      </c>
      <c r="F972" s="60">
        <v>215</v>
      </c>
      <c r="G972" s="32">
        <v>3461257.1999999997</v>
      </c>
      <c r="H972" s="99">
        <v>41998</v>
      </c>
      <c r="I972" s="130">
        <f t="shared" si="84"/>
        <v>0</v>
      </c>
      <c r="J972" s="130">
        <f t="shared" si="85"/>
        <v>3461257.1999999997</v>
      </c>
      <c r="K972" s="186" t="str">
        <f t="shared" si="86"/>
        <v>ATRASADO</v>
      </c>
    </row>
    <row r="973" spans="2:11" s="68" customFormat="1">
      <c r="B973" s="99">
        <v>42029</v>
      </c>
      <c r="C973" s="16" t="s">
        <v>783</v>
      </c>
      <c r="D973" s="13" t="s">
        <v>201</v>
      </c>
      <c r="E973" s="19" t="s">
        <v>202</v>
      </c>
      <c r="F973" s="60">
        <v>215</v>
      </c>
      <c r="G973" s="32">
        <v>3482930.9299999997</v>
      </c>
      <c r="H973" s="99">
        <v>42029</v>
      </c>
      <c r="I973" s="130">
        <f t="shared" si="84"/>
        <v>0</v>
      </c>
      <c r="J973" s="130">
        <f t="shared" si="85"/>
        <v>3482930.9299999997</v>
      </c>
      <c r="K973" s="186" t="str">
        <f t="shared" si="86"/>
        <v>ATRASADO</v>
      </c>
    </row>
    <row r="974" spans="2:11" s="68" customFormat="1">
      <c r="B974" s="99">
        <v>42060</v>
      </c>
      <c r="C974" s="16" t="s">
        <v>784</v>
      </c>
      <c r="D974" s="13" t="s">
        <v>201</v>
      </c>
      <c r="E974" s="19" t="s">
        <v>202</v>
      </c>
      <c r="F974" s="60">
        <v>215</v>
      </c>
      <c r="G974" s="32">
        <v>3501306.89</v>
      </c>
      <c r="H974" s="99">
        <v>42060</v>
      </c>
      <c r="I974" s="130">
        <f t="shared" si="84"/>
        <v>0</v>
      </c>
      <c r="J974" s="130">
        <f t="shared" si="85"/>
        <v>3501306.89</v>
      </c>
      <c r="K974" s="186" t="str">
        <f t="shared" si="86"/>
        <v>ATRASADO</v>
      </c>
    </row>
    <row r="975" spans="2:11" s="72" customFormat="1">
      <c r="B975" s="99">
        <v>42088</v>
      </c>
      <c r="C975" s="16" t="s">
        <v>785</v>
      </c>
      <c r="D975" s="13" t="s">
        <v>201</v>
      </c>
      <c r="E975" s="19" t="s">
        <v>202</v>
      </c>
      <c r="F975" s="60">
        <v>215</v>
      </c>
      <c r="G975" s="32">
        <v>3502503.29</v>
      </c>
      <c r="H975" s="99">
        <v>42088</v>
      </c>
      <c r="I975" s="130">
        <f t="shared" si="84"/>
        <v>0</v>
      </c>
      <c r="J975" s="130">
        <f t="shared" si="85"/>
        <v>3502503.29</v>
      </c>
      <c r="K975" s="186" t="str">
        <f t="shared" si="86"/>
        <v>ATRASADO</v>
      </c>
    </row>
    <row r="976" spans="2:11" s="73" customFormat="1">
      <c r="B976" s="99">
        <v>42119</v>
      </c>
      <c r="C976" s="16" t="s">
        <v>786</v>
      </c>
      <c r="D976" s="13" t="s">
        <v>201</v>
      </c>
      <c r="E976" s="19" t="s">
        <v>202</v>
      </c>
      <c r="F976" s="60">
        <v>215</v>
      </c>
      <c r="G976" s="32">
        <v>3564209.0599999996</v>
      </c>
      <c r="H976" s="99">
        <v>42119</v>
      </c>
      <c r="I976" s="130">
        <f t="shared" si="84"/>
        <v>0</v>
      </c>
      <c r="J976" s="130">
        <f t="shared" si="85"/>
        <v>3564209.0599999996</v>
      </c>
      <c r="K976" s="186" t="str">
        <f t="shared" si="86"/>
        <v>ATRASADO</v>
      </c>
    </row>
    <row r="977" spans="2:11" s="75" customFormat="1">
      <c r="B977" s="99">
        <v>42149</v>
      </c>
      <c r="C977" s="16" t="s">
        <v>787</v>
      </c>
      <c r="D977" s="13" t="s">
        <v>201</v>
      </c>
      <c r="E977" s="19" t="s">
        <v>202</v>
      </c>
      <c r="F977" s="60">
        <v>215</v>
      </c>
      <c r="G977" s="32">
        <v>3646076.8699999996</v>
      </c>
      <c r="H977" s="99">
        <v>42149</v>
      </c>
      <c r="I977" s="130">
        <f t="shared" si="84"/>
        <v>0</v>
      </c>
      <c r="J977" s="130">
        <f t="shared" si="85"/>
        <v>3646076.8699999996</v>
      </c>
      <c r="K977" s="186" t="str">
        <f t="shared" si="86"/>
        <v>ATRASADO</v>
      </c>
    </row>
    <row r="978" spans="2:11" s="75" customFormat="1">
      <c r="B978" s="99">
        <v>42180</v>
      </c>
      <c r="C978" s="16" t="s">
        <v>788</v>
      </c>
      <c r="D978" s="13" t="s">
        <v>201</v>
      </c>
      <c r="E978" s="19" t="s">
        <v>202</v>
      </c>
      <c r="F978" s="60">
        <v>215</v>
      </c>
      <c r="G978" s="32">
        <v>3641012.11</v>
      </c>
      <c r="H978" s="99">
        <v>42180</v>
      </c>
      <c r="I978" s="130">
        <f t="shared" si="84"/>
        <v>0</v>
      </c>
      <c r="J978" s="130">
        <f t="shared" si="85"/>
        <v>3641012.11</v>
      </c>
      <c r="K978" s="186" t="str">
        <f t="shared" si="86"/>
        <v>ATRASADO</v>
      </c>
    </row>
    <row r="979" spans="2:11" s="77" customFormat="1">
      <c r="B979" s="99">
        <v>42210</v>
      </c>
      <c r="C979" s="16" t="s">
        <v>789</v>
      </c>
      <c r="D979" s="13" t="s">
        <v>201</v>
      </c>
      <c r="E979" s="19" t="s">
        <v>202</v>
      </c>
      <c r="F979" s="60">
        <v>215</v>
      </c>
      <c r="G979" s="32">
        <v>3685974.56</v>
      </c>
      <c r="H979" s="99">
        <v>42210</v>
      </c>
      <c r="I979" s="130">
        <f t="shared" si="84"/>
        <v>0</v>
      </c>
      <c r="J979" s="130">
        <f t="shared" si="85"/>
        <v>3685974.56</v>
      </c>
      <c r="K979" s="186" t="str">
        <f t="shared" si="86"/>
        <v>ATRASADO</v>
      </c>
    </row>
    <row r="980" spans="2:11" s="78" customFormat="1">
      <c r="B980" s="99">
        <v>42241</v>
      </c>
      <c r="C980" s="195" t="s">
        <v>790</v>
      </c>
      <c r="D980" s="13" t="s">
        <v>201</v>
      </c>
      <c r="E980" s="19" t="s">
        <v>202</v>
      </c>
      <c r="F980" s="60">
        <v>215</v>
      </c>
      <c r="G980" s="32">
        <v>3709899.91</v>
      </c>
      <c r="H980" s="99">
        <v>42241</v>
      </c>
      <c r="I980" s="130">
        <f t="shared" ref="I980:I1011" si="87">IF(G980&gt;0,0,"")</f>
        <v>0</v>
      </c>
      <c r="J980" s="130">
        <f t="shared" ref="J980:J1011" si="88">IF(I980=0,G980,"")</f>
        <v>3709899.91</v>
      </c>
      <c r="K980" s="186" t="str">
        <f t="shared" si="86"/>
        <v>ATRASADO</v>
      </c>
    </row>
    <row r="981" spans="2:11" s="78" customFormat="1">
      <c r="B981" s="99">
        <v>42272</v>
      </c>
      <c r="C981" s="16" t="s">
        <v>791</v>
      </c>
      <c r="D981" s="13" t="s">
        <v>201</v>
      </c>
      <c r="E981" s="19" t="s">
        <v>202</v>
      </c>
      <c r="F981" s="60">
        <v>215</v>
      </c>
      <c r="G981" s="32">
        <v>3744759.93</v>
      </c>
      <c r="H981" s="99">
        <v>42272</v>
      </c>
      <c r="I981" s="130">
        <f t="shared" si="87"/>
        <v>0</v>
      </c>
      <c r="J981" s="130">
        <f t="shared" si="88"/>
        <v>3744759.93</v>
      </c>
      <c r="K981" s="186" t="str">
        <f t="shared" si="86"/>
        <v>ATRASADO</v>
      </c>
    </row>
    <row r="982" spans="2:11" s="82" customFormat="1">
      <c r="B982" s="99">
        <v>42302</v>
      </c>
      <c r="C982" s="16" t="s">
        <v>792</v>
      </c>
      <c r="D982" s="13" t="s">
        <v>201</v>
      </c>
      <c r="E982" s="19" t="s">
        <v>202</v>
      </c>
      <c r="F982" s="60">
        <v>215</v>
      </c>
      <c r="G982" s="32">
        <v>3779585.12</v>
      </c>
      <c r="H982" s="99">
        <v>42302</v>
      </c>
      <c r="I982" s="130">
        <f t="shared" si="87"/>
        <v>0</v>
      </c>
      <c r="J982" s="130">
        <f t="shared" si="88"/>
        <v>3779585.12</v>
      </c>
      <c r="K982" s="186" t="str">
        <f t="shared" ref="K982:K1013" si="89">IF(J982&gt;0,"ATRASADO","")</f>
        <v>ATRASADO</v>
      </c>
    </row>
    <row r="983" spans="2:11" s="83" customFormat="1">
      <c r="B983" s="99">
        <v>42333</v>
      </c>
      <c r="C983" s="16" t="s">
        <v>793</v>
      </c>
      <c r="D983" s="13" t="s">
        <v>201</v>
      </c>
      <c r="E983" s="19" t="s">
        <v>202</v>
      </c>
      <c r="F983" s="60">
        <v>215</v>
      </c>
      <c r="G983" s="32">
        <v>3747845.46</v>
      </c>
      <c r="H983" s="99">
        <v>42333</v>
      </c>
      <c r="I983" s="130">
        <f t="shared" si="87"/>
        <v>0</v>
      </c>
      <c r="J983" s="130">
        <f t="shared" si="88"/>
        <v>3747845.46</v>
      </c>
      <c r="K983" s="186" t="str">
        <f t="shared" si="89"/>
        <v>ATRASADO</v>
      </c>
    </row>
    <row r="984" spans="2:11" s="84" customFormat="1">
      <c r="B984" s="99">
        <v>42363</v>
      </c>
      <c r="C984" s="16" t="s">
        <v>794</v>
      </c>
      <c r="D984" s="13" t="s">
        <v>201</v>
      </c>
      <c r="E984" s="19" t="s">
        <v>202</v>
      </c>
      <c r="F984" s="60">
        <v>215</v>
      </c>
      <c r="G984" s="32">
        <v>3812482.96</v>
      </c>
      <c r="H984" s="99">
        <v>42363</v>
      </c>
      <c r="I984" s="130">
        <f t="shared" si="87"/>
        <v>0</v>
      </c>
      <c r="J984" s="130">
        <f t="shared" si="88"/>
        <v>3812482.96</v>
      </c>
      <c r="K984" s="186" t="str">
        <f t="shared" si="89"/>
        <v>ATRASADO</v>
      </c>
    </row>
    <row r="985" spans="2:11" s="86" customFormat="1">
      <c r="B985" s="99">
        <v>42394</v>
      </c>
      <c r="C985" s="16" t="s">
        <v>795</v>
      </c>
      <c r="D985" s="13" t="s">
        <v>201</v>
      </c>
      <c r="E985" s="19" t="s">
        <v>202</v>
      </c>
      <c r="F985" s="60">
        <v>215</v>
      </c>
      <c r="G985" s="32">
        <v>3855079.17</v>
      </c>
      <c r="H985" s="99">
        <v>42394</v>
      </c>
      <c r="I985" s="130">
        <f t="shared" si="87"/>
        <v>0</v>
      </c>
      <c r="J985" s="130">
        <f t="shared" si="88"/>
        <v>3855079.17</v>
      </c>
      <c r="K985" s="186" t="str">
        <f t="shared" si="89"/>
        <v>ATRASADO</v>
      </c>
    </row>
    <row r="986" spans="2:11">
      <c r="B986" s="99">
        <v>42425</v>
      </c>
      <c r="C986" s="16" t="s">
        <v>796</v>
      </c>
      <c r="D986" s="13" t="s">
        <v>201</v>
      </c>
      <c r="E986" s="19" t="s">
        <v>202</v>
      </c>
      <c r="F986" s="60">
        <v>215</v>
      </c>
      <c r="G986" s="32">
        <v>3915635.66</v>
      </c>
      <c r="H986" s="99">
        <v>42425</v>
      </c>
      <c r="I986" s="130">
        <f t="shared" si="87"/>
        <v>0</v>
      </c>
      <c r="J986" s="130">
        <f t="shared" si="88"/>
        <v>3915635.66</v>
      </c>
      <c r="K986" s="186" t="str">
        <f t="shared" si="89"/>
        <v>ATRASADO</v>
      </c>
    </row>
    <row r="987" spans="2:11">
      <c r="B987" s="99">
        <v>42454</v>
      </c>
      <c r="C987" s="16" t="s">
        <v>797</v>
      </c>
      <c r="D987" s="13" t="s">
        <v>201</v>
      </c>
      <c r="E987" s="19" t="s">
        <v>202</v>
      </c>
      <c r="F987" s="60">
        <v>215</v>
      </c>
      <c r="G987" s="32">
        <v>3967220.41</v>
      </c>
      <c r="H987" s="99">
        <v>42454</v>
      </c>
      <c r="I987" s="130">
        <f t="shared" si="87"/>
        <v>0</v>
      </c>
      <c r="J987" s="130">
        <f t="shared" si="88"/>
        <v>3967220.41</v>
      </c>
      <c r="K987" s="186" t="str">
        <f t="shared" si="89"/>
        <v>ATRASADO</v>
      </c>
    </row>
    <row r="988" spans="2:11">
      <c r="B988" s="99">
        <v>42485</v>
      </c>
      <c r="C988" s="16" t="s">
        <v>798</v>
      </c>
      <c r="D988" s="13" t="s">
        <v>201</v>
      </c>
      <c r="E988" s="19" t="s">
        <v>202</v>
      </c>
      <c r="F988" s="60">
        <v>215</v>
      </c>
      <c r="G988" s="32">
        <v>5460672.4399999995</v>
      </c>
      <c r="H988" s="99">
        <v>42485</v>
      </c>
      <c r="I988" s="130">
        <f t="shared" si="87"/>
        <v>0</v>
      </c>
      <c r="J988" s="130">
        <f t="shared" si="88"/>
        <v>5460672.4399999995</v>
      </c>
      <c r="K988" s="186" t="str">
        <f t="shared" si="89"/>
        <v>ATRASADO</v>
      </c>
    </row>
    <row r="989" spans="2:11">
      <c r="B989" s="99">
        <v>42515</v>
      </c>
      <c r="C989" s="195" t="s">
        <v>799</v>
      </c>
      <c r="D989" s="13" t="s">
        <v>201</v>
      </c>
      <c r="E989" s="19" t="s">
        <v>202</v>
      </c>
      <c r="F989" s="60">
        <v>215</v>
      </c>
      <c r="G989" s="32">
        <v>5436943.8399999999</v>
      </c>
      <c r="H989" s="99">
        <v>42515</v>
      </c>
      <c r="I989" s="130">
        <f t="shared" si="87"/>
        <v>0</v>
      </c>
      <c r="J989" s="130">
        <f t="shared" si="88"/>
        <v>5436943.8399999999</v>
      </c>
      <c r="K989" s="186" t="str">
        <f t="shared" si="89"/>
        <v>ATRASADO</v>
      </c>
    </row>
    <row r="990" spans="2:11">
      <c r="B990" s="99">
        <v>42546</v>
      </c>
      <c r="C990" s="195" t="s">
        <v>800</v>
      </c>
      <c r="D990" s="13" t="s">
        <v>201</v>
      </c>
      <c r="E990" s="19" t="s">
        <v>202</v>
      </c>
      <c r="F990" s="60">
        <v>215</v>
      </c>
      <c r="G990" s="32">
        <v>3908891.67</v>
      </c>
      <c r="H990" s="99">
        <v>42546</v>
      </c>
      <c r="I990" s="130">
        <f t="shared" si="87"/>
        <v>0</v>
      </c>
      <c r="J990" s="130">
        <f t="shared" si="88"/>
        <v>3908891.67</v>
      </c>
      <c r="K990" s="186" t="str">
        <f t="shared" si="89"/>
        <v>ATRASADO</v>
      </c>
    </row>
    <row r="991" spans="2:11">
      <c r="B991" s="99">
        <v>42576</v>
      </c>
      <c r="C991" s="16" t="s">
        <v>801</v>
      </c>
      <c r="D991" s="13" t="s">
        <v>201</v>
      </c>
      <c r="E991" s="19" t="s">
        <v>202</v>
      </c>
      <c r="F991" s="60">
        <v>215</v>
      </c>
      <c r="G991" s="32">
        <v>3906598.57</v>
      </c>
      <c r="H991" s="99">
        <v>42576</v>
      </c>
      <c r="I991" s="130">
        <f t="shared" si="87"/>
        <v>0</v>
      </c>
      <c r="J991" s="130">
        <f t="shared" si="88"/>
        <v>3906598.57</v>
      </c>
      <c r="K991" s="186" t="str">
        <f t="shared" si="89"/>
        <v>ATRASADO</v>
      </c>
    </row>
    <row r="992" spans="2:11">
      <c r="B992" s="99">
        <v>42607</v>
      </c>
      <c r="C992" s="16" t="s">
        <v>802</v>
      </c>
      <c r="D992" s="13" t="s">
        <v>201</v>
      </c>
      <c r="E992" s="19" t="s">
        <v>202</v>
      </c>
      <c r="F992" s="60">
        <v>215</v>
      </c>
      <c r="G992" s="32">
        <v>3904953.52</v>
      </c>
      <c r="H992" s="99">
        <v>42607</v>
      </c>
      <c r="I992" s="130">
        <f t="shared" si="87"/>
        <v>0</v>
      </c>
      <c r="J992" s="130">
        <f t="shared" si="88"/>
        <v>3904953.52</v>
      </c>
      <c r="K992" s="186" t="str">
        <f t="shared" si="89"/>
        <v>ATRASADO</v>
      </c>
    </row>
    <row r="993" spans="2:11" s="63" customFormat="1">
      <c r="B993" s="99">
        <v>42638</v>
      </c>
      <c r="C993" s="16" t="s">
        <v>803</v>
      </c>
      <c r="D993" s="13" t="s">
        <v>201</v>
      </c>
      <c r="E993" s="19" t="s">
        <v>202</v>
      </c>
      <c r="F993" s="60">
        <v>215</v>
      </c>
      <c r="G993" s="32">
        <v>3906867.76</v>
      </c>
      <c r="H993" s="99">
        <v>42638</v>
      </c>
      <c r="I993" s="130">
        <f t="shared" si="87"/>
        <v>0</v>
      </c>
      <c r="J993" s="130">
        <f t="shared" si="88"/>
        <v>3906867.76</v>
      </c>
      <c r="K993" s="186" t="str">
        <f t="shared" si="89"/>
        <v>ATRASADO</v>
      </c>
    </row>
    <row r="994" spans="2:11" s="63" customFormat="1">
      <c r="B994" s="99">
        <v>42668</v>
      </c>
      <c r="C994" s="16" t="s">
        <v>804</v>
      </c>
      <c r="D994" s="13" t="s">
        <v>201</v>
      </c>
      <c r="E994" s="19" t="s">
        <v>202</v>
      </c>
      <c r="F994" s="60">
        <v>215</v>
      </c>
      <c r="G994" s="32">
        <v>3883578.08</v>
      </c>
      <c r="H994" s="99">
        <v>42668</v>
      </c>
      <c r="I994" s="130">
        <f t="shared" si="87"/>
        <v>0</v>
      </c>
      <c r="J994" s="130">
        <f t="shared" si="88"/>
        <v>3883578.08</v>
      </c>
      <c r="K994" s="186" t="str">
        <f t="shared" si="89"/>
        <v>ATRASADO</v>
      </c>
    </row>
    <row r="995" spans="2:11" s="63" customFormat="1">
      <c r="B995" s="99">
        <v>42699</v>
      </c>
      <c r="C995" s="16" t="s">
        <v>805</v>
      </c>
      <c r="D995" s="13" t="s">
        <v>201</v>
      </c>
      <c r="E995" s="19" t="s">
        <v>202</v>
      </c>
      <c r="F995" s="60">
        <v>215</v>
      </c>
      <c r="G995" s="32">
        <v>3865416.73</v>
      </c>
      <c r="H995" s="99">
        <v>42699</v>
      </c>
      <c r="I995" s="130">
        <f t="shared" si="87"/>
        <v>0</v>
      </c>
      <c r="J995" s="130">
        <f t="shared" si="88"/>
        <v>3865416.73</v>
      </c>
      <c r="K995" s="186" t="str">
        <f t="shared" si="89"/>
        <v>ATRASADO</v>
      </c>
    </row>
    <row r="996" spans="2:11" s="63" customFormat="1">
      <c r="B996" s="99">
        <v>42729</v>
      </c>
      <c r="C996" s="16" t="s">
        <v>806</v>
      </c>
      <c r="D996" s="13" t="s">
        <v>201</v>
      </c>
      <c r="E996" s="19" t="s">
        <v>202</v>
      </c>
      <c r="F996" s="60">
        <v>215</v>
      </c>
      <c r="G996" s="32">
        <v>3863229.56</v>
      </c>
      <c r="H996" s="99">
        <v>42729</v>
      </c>
      <c r="I996" s="130">
        <f t="shared" si="87"/>
        <v>0</v>
      </c>
      <c r="J996" s="130">
        <f t="shared" si="88"/>
        <v>3863229.56</v>
      </c>
      <c r="K996" s="186" t="str">
        <f t="shared" si="89"/>
        <v>ATRASADO</v>
      </c>
    </row>
    <row r="997" spans="2:11" s="67" customFormat="1">
      <c r="B997" s="99">
        <v>42760</v>
      </c>
      <c r="C997" s="16" t="s">
        <v>807</v>
      </c>
      <c r="D997" s="13" t="s">
        <v>201</v>
      </c>
      <c r="E997" s="19" t="s">
        <v>202</v>
      </c>
      <c r="F997" s="60">
        <v>215</v>
      </c>
      <c r="G997" s="32">
        <v>3854247.86</v>
      </c>
      <c r="H997" s="99">
        <v>42760</v>
      </c>
      <c r="I997" s="130">
        <f t="shared" si="87"/>
        <v>0</v>
      </c>
      <c r="J997" s="130">
        <f t="shared" si="88"/>
        <v>3854247.86</v>
      </c>
      <c r="K997" s="186" t="str">
        <f t="shared" si="89"/>
        <v>ATRASADO</v>
      </c>
    </row>
    <row r="998" spans="2:11" s="75" customFormat="1">
      <c r="B998" s="99">
        <v>42791</v>
      </c>
      <c r="C998" s="16" t="s">
        <v>808</v>
      </c>
      <c r="D998" s="13" t="s">
        <v>201</v>
      </c>
      <c r="E998" s="19" t="s">
        <v>202</v>
      </c>
      <c r="F998" s="60">
        <v>215</v>
      </c>
      <c r="G998" s="32">
        <v>3849639.68</v>
      </c>
      <c r="H998" s="99">
        <v>42791</v>
      </c>
      <c r="I998" s="130">
        <f t="shared" si="87"/>
        <v>0</v>
      </c>
      <c r="J998" s="130">
        <f t="shared" si="88"/>
        <v>3849639.68</v>
      </c>
      <c r="K998" s="186" t="str">
        <f t="shared" si="89"/>
        <v>ATRASADO</v>
      </c>
    </row>
    <row r="999" spans="2:11" s="77" customFormat="1">
      <c r="B999" s="99">
        <v>42819</v>
      </c>
      <c r="C999" s="195" t="s">
        <v>809</v>
      </c>
      <c r="D999" s="13" t="s">
        <v>201</v>
      </c>
      <c r="E999" s="19" t="s">
        <v>202</v>
      </c>
      <c r="F999" s="60">
        <v>215</v>
      </c>
      <c r="G999" s="32">
        <v>3896403.97</v>
      </c>
      <c r="H999" s="99">
        <v>42819</v>
      </c>
      <c r="I999" s="130">
        <f t="shared" si="87"/>
        <v>0</v>
      </c>
      <c r="J999" s="130">
        <f t="shared" si="88"/>
        <v>3896403.97</v>
      </c>
      <c r="K999" s="186" t="str">
        <f t="shared" si="89"/>
        <v>ATRASADO</v>
      </c>
    </row>
    <row r="1000" spans="2:11" s="78" customFormat="1">
      <c r="B1000" s="99">
        <v>42850</v>
      </c>
      <c r="C1000" s="16" t="s">
        <v>810</v>
      </c>
      <c r="D1000" s="13" t="s">
        <v>201</v>
      </c>
      <c r="E1000" s="19" t="s">
        <v>202</v>
      </c>
      <c r="F1000" s="60">
        <v>215</v>
      </c>
      <c r="G1000" s="32">
        <v>3879775.45</v>
      </c>
      <c r="H1000" s="99">
        <v>42850</v>
      </c>
      <c r="I1000" s="130">
        <f t="shared" si="87"/>
        <v>0</v>
      </c>
      <c r="J1000" s="130">
        <f t="shared" si="88"/>
        <v>3879775.45</v>
      </c>
      <c r="K1000" s="186" t="str">
        <f t="shared" si="89"/>
        <v>ATRASADO</v>
      </c>
    </row>
    <row r="1001" spans="2:11" s="82" customFormat="1">
      <c r="B1001" s="99">
        <v>42880</v>
      </c>
      <c r="C1001" s="16" t="s">
        <v>811</v>
      </c>
      <c r="D1001" s="13" t="s">
        <v>201</v>
      </c>
      <c r="E1001" s="19" t="s">
        <v>202</v>
      </c>
      <c r="F1001" s="60">
        <v>215</v>
      </c>
      <c r="G1001" s="32">
        <v>3930675.24</v>
      </c>
      <c r="H1001" s="99">
        <v>42880</v>
      </c>
      <c r="I1001" s="130">
        <f t="shared" si="87"/>
        <v>0</v>
      </c>
      <c r="J1001" s="130">
        <f t="shared" si="88"/>
        <v>3930675.24</v>
      </c>
      <c r="K1001" s="186" t="str">
        <f t="shared" si="89"/>
        <v>ATRASADO</v>
      </c>
    </row>
    <row r="1002" spans="2:11" s="84" customFormat="1">
      <c r="B1002" s="99">
        <v>42911</v>
      </c>
      <c r="C1002" s="16" t="s">
        <v>812</v>
      </c>
      <c r="D1002" s="13" t="s">
        <v>201</v>
      </c>
      <c r="E1002" s="19" t="s">
        <v>202</v>
      </c>
      <c r="F1002" s="60">
        <v>215</v>
      </c>
      <c r="G1002" s="32">
        <v>3934812.79</v>
      </c>
      <c r="H1002" s="99">
        <v>42911</v>
      </c>
      <c r="I1002" s="130">
        <f t="shared" si="87"/>
        <v>0</v>
      </c>
      <c r="J1002" s="130">
        <f t="shared" si="88"/>
        <v>3934812.79</v>
      </c>
      <c r="K1002" s="186" t="str">
        <f t="shared" si="89"/>
        <v>ATRASADO</v>
      </c>
    </row>
    <row r="1003" spans="2:11" s="86" customFormat="1">
      <c r="B1003" s="99">
        <v>42941</v>
      </c>
      <c r="C1003" s="16" t="s">
        <v>813</v>
      </c>
      <c r="D1003" s="13" t="s">
        <v>201</v>
      </c>
      <c r="E1003" s="19" t="s">
        <v>202</v>
      </c>
      <c r="F1003" s="60">
        <v>215</v>
      </c>
      <c r="G1003" s="32">
        <v>3928407.06</v>
      </c>
      <c r="H1003" s="99">
        <v>42941</v>
      </c>
      <c r="I1003" s="130">
        <f t="shared" si="87"/>
        <v>0</v>
      </c>
      <c r="J1003" s="130">
        <f t="shared" si="88"/>
        <v>3928407.06</v>
      </c>
      <c r="K1003" s="186" t="str">
        <f t="shared" si="89"/>
        <v>ATRASADO</v>
      </c>
    </row>
    <row r="1004" spans="2:11">
      <c r="B1004" s="99">
        <v>42972</v>
      </c>
      <c r="C1004" s="16" t="s">
        <v>814</v>
      </c>
      <c r="D1004" s="13" t="s">
        <v>201</v>
      </c>
      <c r="E1004" s="19" t="s">
        <v>202</v>
      </c>
      <c r="F1004" s="60">
        <v>215</v>
      </c>
      <c r="G1004" s="32">
        <v>3937380.06</v>
      </c>
      <c r="H1004" s="99">
        <v>42972</v>
      </c>
      <c r="I1004" s="130">
        <f t="shared" si="87"/>
        <v>0</v>
      </c>
      <c r="J1004" s="130">
        <f t="shared" si="88"/>
        <v>3937380.06</v>
      </c>
      <c r="K1004" s="186" t="str">
        <f t="shared" si="89"/>
        <v>ATRASADO</v>
      </c>
    </row>
    <row r="1005" spans="2:11" s="73" customFormat="1">
      <c r="B1005" s="99">
        <v>43003</v>
      </c>
      <c r="C1005" s="16" t="s">
        <v>1390</v>
      </c>
      <c r="D1005" s="13" t="s">
        <v>201</v>
      </c>
      <c r="E1005" s="19" t="s">
        <v>202</v>
      </c>
      <c r="F1005" s="60">
        <v>215</v>
      </c>
      <c r="G1005" s="32">
        <v>4037815.35</v>
      </c>
      <c r="H1005" s="99">
        <v>43003</v>
      </c>
      <c r="I1005" s="130">
        <f t="shared" si="87"/>
        <v>0</v>
      </c>
      <c r="J1005" s="130">
        <f t="shared" si="88"/>
        <v>4037815.35</v>
      </c>
      <c r="K1005" s="186" t="str">
        <f t="shared" si="89"/>
        <v>ATRASADO</v>
      </c>
    </row>
    <row r="1006" spans="2:11" s="86" customFormat="1">
      <c r="B1006" s="99">
        <v>43033</v>
      </c>
      <c r="C1006" s="16" t="s">
        <v>815</v>
      </c>
      <c r="D1006" s="13" t="s">
        <v>201</v>
      </c>
      <c r="E1006" s="19" t="s">
        <v>202</v>
      </c>
      <c r="F1006" s="60">
        <v>215</v>
      </c>
      <c r="G1006" s="32">
        <v>3976656.38</v>
      </c>
      <c r="H1006" s="99">
        <v>43033</v>
      </c>
      <c r="I1006" s="130">
        <f t="shared" si="87"/>
        <v>0</v>
      </c>
      <c r="J1006" s="130">
        <f t="shared" si="88"/>
        <v>3976656.38</v>
      </c>
      <c r="K1006" s="186" t="str">
        <f t="shared" si="89"/>
        <v>ATRASADO</v>
      </c>
    </row>
    <row r="1007" spans="2:11" s="92" customFormat="1">
      <c r="B1007" s="99">
        <v>43064</v>
      </c>
      <c r="C1007" s="16" t="s">
        <v>816</v>
      </c>
      <c r="D1007" s="13" t="s">
        <v>201</v>
      </c>
      <c r="E1007" s="19" t="s">
        <v>202</v>
      </c>
      <c r="F1007" s="60">
        <v>215</v>
      </c>
      <c r="G1007" s="32">
        <v>3969129.03</v>
      </c>
      <c r="H1007" s="99">
        <v>43064</v>
      </c>
      <c r="I1007" s="130">
        <f t="shared" si="87"/>
        <v>0</v>
      </c>
      <c r="J1007" s="130">
        <f t="shared" si="88"/>
        <v>3969129.03</v>
      </c>
      <c r="K1007" s="186" t="str">
        <f t="shared" si="89"/>
        <v>ATRASADO</v>
      </c>
    </row>
    <row r="1008" spans="2:11" s="93" customFormat="1">
      <c r="B1008" s="99">
        <v>43094</v>
      </c>
      <c r="C1008" s="195" t="s">
        <v>817</v>
      </c>
      <c r="D1008" s="13" t="s">
        <v>201</v>
      </c>
      <c r="E1008" s="19" t="s">
        <v>202</v>
      </c>
      <c r="F1008" s="60">
        <v>215</v>
      </c>
      <c r="G1008" s="32">
        <v>3959134.1</v>
      </c>
      <c r="H1008" s="99">
        <v>43094</v>
      </c>
      <c r="I1008" s="130">
        <f t="shared" si="87"/>
        <v>0</v>
      </c>
      <c r="J1008" s="130">
        <f t="shared" si="88"/>
        <v>3959134.1</v>
      </c>
      <c r="K1008" s="186" t="str">
        <f t="shared" si="89"/>
        <v>ATRASADO</v>
      </c>
    </row>
    <row r="1009" spans="2:11" s="93" customFormat="1">
      <c r="B1009" s="99">
        <v>43125</v>
      </c>
      <c r="C1009" s="16" t="s">
        <v>818</v>
      </c>
      <c r="D1009" s="13" t="s">
        <v>201</v>
      </c>
      <c r="E1009" s="19" t="s">
        <v>202</v>
      </c>
      <c r="F1009" s="60">
        <v>215</v>
      </c>
      <c r="G1009" s="32">
        <v>4025273.42</v>
      </c>
      <c r="H1009" s="99">
        <v>43125</v>
      </c>
      <c r="I1009" s="130">
        <f t="shared" si="87"/>
        <v>0</v>
      </c>
      <c r="J1009" s="130">
        <f t="shared" si="88"/>
        <v>4025273.42</v>
      </c>
      <c r="K1009" s="186" t="str">
        <f t="shared" si="89"/>
        <v>ATRASADO</v>
      </c>
    </row>
    <row r="1010" spans="2:11" s="94" customFormat="1">
      <c r="B1010" s="99">
        <v>43156</v>
      </c>
      <c r="C1010" s="16" t="s">
        <v>819</v>
      </c>
      <c r="D1010" s="13" t="s">
        <v>201</v>
      </c>
      <c r="E1010" s="19" t="s">
        <v>202</v>
      </c>
      <c r="F1010" s="60">
        <v>215</v>
      </c>
      <c r="G1010" s="32">
        <v>4047031.44</v>
      </c>
      <c r="H1010" s="99">
        <v>43156</v>
      </c>
      <c r="I1010" s="130">
        <f t="shared" si="87"/>
        <v>0</v>
      </c>
      <c r="J1010" s="130">
        <f t="shared" si="88"/>
        <v>4047031.44</v>
      </c>
      <c r="K1010" s="186" t="str">
        <f t="shared" si="89"/>
        <v>ATRASADO</v>
      </c>
    </row>
    <row r="1011" spans="2:11" s="95" customFormat="1">
      <c r="B1011" s="99">
        <v>43184</v>
      </c>
      <c r="C1011" s="16" t="s">
        <v>820</v>
      </c>
      <c r="D1011" s="13" t="s">
        <v>201</v>
      </c>
      <c r="E1011" s="19" t="s">
        <v>202</v>
      </c>
      <c r="F1011" s="60">
        <v>215</v>
      </c>
      <c r="G1011" s="32">
        <v>4148324.37</v>
      </c>
      <c r="H1011" s="99">
        <v>43184</v>
      </c>
      <c r="I1011" s="130">
        <f t="shared" si="87"/>
        <v>0</v>
      </c>
      <c r="J1011" s="130">
        <f t="shared" si="88"/>
        <v>4148324.37</v>
      </c>
      <c r="K1011" s="186" t="str">
        <f t="shared" si="89"/>
        <v>ATRASADO</v>
      </c>
    </row>
    <row r="1012" spans="2:11" s="95" customFormat="1">
      <c r="B1012" s="99">
        <v>43215</v>
      </c>
      <c r="C1012" s="16" t="s">
        <v>821</v>
      </c>
      <c r="D1012" s="13" t="s">
        <v>201</v>
      </c>
      <c r="E1012" s="19" t="s">
        <v>202</v>
      </c>
      <c r="F1012" s="60">
        <v>215</v>
      </c>
      <c r="G1012" s="32">
        <v>4157781.31</v>
      </c>
      <c r="H1012" s="99">
        <v>43215</v>
      </c>
      <c r="I1012" s="130">
        <f t="shared" ref="I1012:I1040" si="90">IF(G1012&gt;0,0,"")</f>
        <v>0</v>
      </c>
      <c r="J1012" s="130">
        <f t="shared" ref="J1012:J1040" si="91">IF(I1012=0,G1012,"")</f>
        <v>4157781.31</v>
      </c>
      <c r="K1012" s="186" t="str">
        <f t="shared" si="89"/>
        <v>ATRASADO</v>
      </c>
    </row>
    <row r="1013" spans="2:11" s="95" customFormat="1">
      <c r="B1013" s="99">
        <v>43245</v>
      </c>
      <c r="C1013" s="16" t="s">
        <v>822</v>
      </c>
      <c r="D1013" s="13" t="s">
        <v>201</v>
      </c>
      <c r="E1013" s="19" t="s">
        <v>202</v>
      </c>
      <c r="F1013" s="60">
        <v>215</v>
      </c>
      <c r="G1013" s="32">
        <v>4149207.11</v>
      </c>
      <c r="H1013" s="99">
        <v>43245</v>
      </c>
      <c r="I1013" s="130">
        <f t="shared" si="90"/>
        <v>0</v>
      </c>
      <c r="J1013" s="130">
        <f t="shared" si="91"/>
        <v>4149207.11</v>
      </c>
      <c r="K1013" s="186" t="str">
        <f t="shared" si="89"/>
        <v>ATRASADO</v>
      </c>
    </row>
    <row r="1014" spans="2:11" s="95" customFormat="1">
      <c r="B1014" s="99">
        <v>43276</v>
      </c>
      <c r="C1014" s="16" t="s">
        <v>823</v>
      </c>
      <c r="D1014" s="13" t="s">
        <v>201</v>
      </c>
      <c r="E1014" s="19" t="s">
        <v>202</v>
      </c>
      <c r="F1014" s="60">
        <v>215</v>
      </c>
      <c r="G1014" s="32">
        <v>4225695.6900000004</v>
      </c>
      <c r="H1014" s="99">
        <v>43276</v>
      </c>
      <c r="I1014" s="130">
        <f t="shared" si="90"/>
        <v>0</v>
      </c>
      <c r="J1014" s="130">
        <f t="shared" si="91"/>
        <v>4225695.6900000004</v>
      </c>
      <c r="K1014" s="186" t="str">
        <f t="shared" ref="K1014:K1039" si="92">IF(J1014&gt;0,"ATRASADO","")</f>
        <v>ATRASADO</v>
      </c>
    </row>
    <row r="1015" spans="2:11" s="97" customFormat="1">
      <c r="B1015" s="99">
        <v>43306</v>
      </c>
      <c r="C1015" s="16" t="s">
        <v>824</v>
      </c>
      <c r="D1015" s="13" t="s">
        <v>201</v>
      </c>
      <c r="E1015" s="19" t="s">
        <v>202</v>
      </c>
      <c r="F1015" s="60">
        <v>215</v>
      </c>
      <c r="G1015" s="32">
        <v>4226044.6399999997</v>
      </c>
      <c r="H1015" s="99">
        <v>43306</v>
      </c>
      <c r="I1015" s="130">
        <f t="shared" si="90"/>
        <v>0</v>
      </c>
      <c r="J1015" s="130">
        <f t="shared" si="91"/>
        <v>4226044.6399999997</v>
      </c>
      <c r="K1015" s="186" t="str">
        <f t="shared" si="92"/>
        <v>ATRASADO</v>
      </c>
    </row>
    <row r="1016" spans="2:11">
      <c r="B1016" s="99">
        <v>43337</v>
      </c>
      <c r="C1016" s="16" t="s">
        <v>825</v>
      </c>
      <c r="D1016" s="13" t="s">
        <v>201</v>
      </c>
      <c r="E1016" s="19" t="s">
        <v>202</v>
      </c>
      <c r="F1016" s="60">
        <v>215</v>
      </c>
      <c r="G1016" s="32">
        <v>4213309.5199999996</v>
      </c>
      <c r="H1016" s="99">
        <v>43337</v>
      </c>
      <c r="I1016" s="130">
        <f t="shared" si="90"/>
        <v>0</v>
      </c>
      <c r="J1016" s="130">
        <f t="shared" si="91"/>
        <v>4213309.5199999996</v>
      </c>
      <c r="K1016" s="186" t="str">
        <f t="shared" si="92"/>
        <v>ATRASADO</v>
      </c>
    </row>
    <row r="1017" spans="2:11" s="73" customFormat="1">
      <c r="B1017" s="99">
        <v>43368</v>
      </c>
      <c r="C1017" s="16" t="s">
        <v>826</v>
      </c>
      <c r="D1017" s="13" t="s">
        <v>201</v>
      </c>
      <c r="E1017" s="19" t="s">
        <v>202</v>
      </c>
      <c r="F1017" s="60">
        <v>215</v>
      </c>
      <c r="G1017" s="32">
        <v>4113944.43</v>
      </c>
      <c r="H1017" s="99">
        <v>43368</v>
      </c>
      <c r="I1017" s="130">
        <f t="shared" si="90"/>
        <v>0</v>
      </c>
      <c r="J1017" s="130">
        <f t="shared" si="91"/>
        <v>4113944.43</v>
      </c>
      <c r="K1017" s="186" t="str">
        <f t="shared" si="92"/>
        <v>ATRASADO</v>
      </c>
    </row>
    <row r="1018" spans="2:11" s="63" customFormat="1">
      <c r="B1018" s="99">
        <v>43398</v>
      </c>
      <c r="C1018" s="16" t="s">
        <v>827</v>
      </c>
      <c r="D1018" s="13" t="s">
        <v>201</v>
      </c>
      <c r="E1018" s="19" t="s">
        <v>202</v>
      </c>
      <c r="F1018" s="60">
        <v>215</v>
      </c>
      <c r="G1018" s="32">
        <v>4283335.5599999996</v>
      </c>
      <c r="H1018" s="99">
        <v>43398</v>
      </c>
      <c r="I1018" s="130">
        <f t="shared" si="90"/>
        <v>0</v>
      </c>
      <c r="J1018" s="130">
        <f t="shared" si="91"/>
        <v>4283335.5599999996</v>
      </c>
      <c r="K1018" s="186" t="str">
        <f t="shared" si="92"/>
        <v>ATRASADO</v>
      </c>
    </row>
    <row r="1019" spans="2:11" s="63" customFormat="1">
      <c r="B1019" s="99">
        <v>43429</v>
      </c>
      <c r="C1019" s="16" t="s">
        <v>828</v>
      </c>
      <c r="D1019" s="13" t="s">
        <v>201</v>
      </c>
      <c r="E1019" s="19" t="s">
        <v>202</v>
      </c>
      <c r="F1019" s="60">
        <v>215</v>
      </c>
      <c r="G1019" s="32">
        <v>4286650.58</v>
      </c>
      <c r="H1019" s="99">
        <v>43429</v>
      </c>
      <c r="I1019" s="130">
        <f t="shared" si="90"/>
        <v>0</v>
      </c>
      <c r="J1019" s="130">
        <f t="shared" si="91"/>
        <v>4286650.58</v>
      </c>
      <c r="K1019" s="186" t="str">
        <f t="shared" si="92"/>
        <v>ATRASADO</v>
      </c>
    </row>
    <row r="1020" spans="2:11" s="77" customFormat="1">
      <c r="B1020" s="99">
        <v>43459</v>
      </c>
      <c r="C1020" s="16" t="s">
        <v>829</v>
      </c>
      <c r="D1020" s="13" t="s">
        <v>201</v>
      </c>
      <c r="E1020" s="19" t="s">
        <v>430</v>
      </c>
      <c r="F1020" s="60">
        <v>215</v>
      </c>
      <c r="G1020" s="32">
        <v>4319286.38</v>
      </c>
      <c r="H1020" s="99">
        <v>43459</v>
      </c>
      <c r="I1020" s="130">
        <f t="shared" si="90"/>
        <v>0</v>
      </c>
      <c r="J1020" s="130">
        <f t="shared" si="91"/>
        <v>4319286.38</v>
      </c>
      <c r="K1020" s="186" t="str">
        <f t="shared" si="92"/>
        <v>ATRASADO</v>
      </c>
    </row>
    <row r="1021" spans="2:11" s="73" customFormat="1">
      <c r="B1021" s="99">
        <v>43490</v>
      </c>
      <c r="C1021" s="16" t="s">
        <v>830</v>
      </c>
      <c r="D1021" s="13" t="s">
        <v>201</v>
      </c>
      <c r="E1021" s="19" t="s">
        <v>430</v>
      </c>
      <c r="F1021" s="60">
        <v>215</v>
      </c>
      <c r="G1021" s="32">
        <v>4278831.3600000003</v>
      </c>
      <c r="H1021" s="99">
        <v>43490</v>
      </c>
      <c r="I1021" s="130">
        <f t="shared" si="90"/>
        <v>0</v>
      </c>
      <c r="J1021" s="130">
        <f t="shared" si="91"/>
        <v>4278831.3600000003</v>
      </c>
      <c r="K1021" s="186" t="str">
        <f t="shared" si="92"/>
        <v>ATRASADO</v>
      </c>
    </row>
    <row r="1022" spans="2:11" s="63" customFormat="1">
      <c r="B1022" s="99">
        <v>43521</v>
      </c>
      <c r="C1022" s="16" t="s">
        <v>831</v>
      </c>
      <c r="D1022" s="13" t="s">
        <v>201</v>
      </c>
      <c r="E1022" s="19" t="s">
        <v>430</v>
      </c>
      <c r="F1022" s="60">
        <v>215</v>
      </c>
      <c r="G1022" s="32">
        <v>4395905.59</v>
      </c>
      <c r="H1022" s="99">
        <v>43521</v>
      </c>
      <c r="I1022" s="130">
        <f t="shared" si="90"/>
        <v>0</v>
      </c>
      <c r="J1022" s="130">
        <f t="shared" si="91"/>
        <v>4395905.59</v>
      </c>
      <c r="K1022" s="186" t="str">
        <f t="shared" si="92"/>
        <v>ATRASADO</v>
      </c>
    </row>
    <row r="1023" spans="2:11" s="63" customFormat="1">
      <c r="B1023" s="99">
        <v>43549</v>
      </c>
      <c r="C1023" s="16" t="s">
        <v>832</v>
      </c>
      <c r="D1023" s="13" t="s">
        <v>201</v>
      </c>
      <c r="E1023" s="19" t="s">
        <v>430</v>
      </c>
      <c r="F1023" s="60">
        <v>215</v>
      </c>
      <c r="G1023" s="32">
        <v>4391008.57</v>
      </c>
      <c r="H1023" s="99">
        <v>43549</v>
      </c>
      <c r="I1023" s="130">
        <f t="shared" si="90"/>
        <v>0</v>
      </c>
      <c r="J1023" s="130">
        <f t="shared" si="91"/>
        <v>4391008.57</v>
      </c>
      <c r="K1023" s="186" t="str">
        <f t="shared" si="92"/>
        <v>ATRASADO</v>
      </c>
    </row>
    <row r="1024" spans="2:11" s="63" customFormat="1">
      <c r="B1024" s="99">
        <v>43580</v>
      </c>
      <c r="C1024" s="16" t="s">
        <v>833</v>
      </c>
      <c r="D1024" s="13" t="s">
        <v>201</v>
      </c>
      <c r="E1024" s="19" t="s">
        <v>430</v>
      </c>
      <c r="F1024" s="60">
        <v>215</v>
      </c>
      <c r="G1024" s="32">
        <v>4783481.33</v>
      </c>
      <c r="H1024" s="99">
        <v>43580</v>
      </c>
      <c r="I1024" s="130">
        <f t="shared" si="90"/>
        <v>0</v>
      </c>
      <c r="J1024" s="130">
        <f t="shared" si="91"/>
        <v>4783481.33</v>
      </c>
      <c r="K1024" s="186" t="str">
        <f t="shared" si="92"/>
        <v>ATRASADO</v>
      </c>
    </row>
    <row r="1025" spans="2:11" s="63" customFormat="1">
      <c r="B1025" s="99">
        <v>43610</v>
      </c>
      <c r="C1025" s="16" t="s">
        <v>834</v>
      </c>
      <c r="D1025" s="13" t="s">
        <v>201</v>
      </c>
      <c r="E1025" s="19" t="s">
        <v>430</v>
      </c>
      <c r="F1025" s="60">
        <v>215</v>
      </c>
      <c r="G1025" s="32">
        <v>4777871.75</v>
      </c>
      <c r="H1025" s="99">
        <v>43610</v>
      </c>
      <c r="I1025" s="130">
        <f t="shared" si="90"/>
        <v>0</v>
      </c>
      <c r="J1025" s="130">
        <f t="shared" si="91"/>
        <v>4777871.75</v>
      </c>
      <c r="K1025" s="186" t="str">
        <f t="shared" si="92"/>
        <v>ATRASADO</v>
      </c>
    </row>
    <row r="1026" spans="2:11" s="82" customFormat="1">
      <c r="B1026" s="99">
        <v>43641</v>
      </c>
      <c r="C1026" s="16" t="s">
        <v>835</v>
      </c>
      <c r="D1026" s="13" t="s">
        <v>201</v>
      </c>
      <c r="E1026" s="19" t="s">
        <v>430</v>
      </c>
      <c r="F1026" s="60">
        <v>215</v>
      </c>
      <c r="G1026" s="32">
        <v>4838551.62</v>
      </c>
      <c r="H1026" s="99">
        <v>43641</v>
      </c>
      <c r="I1026" s="130">
        <f t="shared" si="90"/>
        <v>0</v>
      </c>
      <c r="J1026" s="130">
        <f t="shared" si="91"/>
        <v>4838551.62</v>
      </c>
      <c r="K1026" s="186" t="str">
        <f t="shared" si="92"/>
        <v>ATRASADO</v>
      </c>
    </row>
    <row r="1027" spans="2:11">
      <c r="B1027" s="99">
        <v>43671</v>
      </c>
      <c r="C1027" s="16" t="s">
        <v>836</v>
      </c>
      <c r="D1027" s="13" t="s">
        <v>201</v>
      </c>
      <c r="E1027" s="19" t="s">
        <v>430</v>
      </c>
      <c r="F1027" s="60">
        <v>215</v>
      </c>
      <c r="G1027" s="32">
        <v>4928107.84</v>
      </c>
      <c r="H1027" s="99">
        <v>43671</v>
      </c>
      <c r="I1027" s="130">
        <f t="shared" si="90"/>
        <v>0</v>
      </c>
      <c r="J1027" s="130">
        <f t="shared" si="91"/>
        <v>4928107.84</v>
      </c>
      <c r="K1027" s="186" t="str">
        <f t="shared" si="92"/>
        <v>ATRASADO</v>
      </c>
    </row>
    <row r="1028" spans="2:11">
      <c r="B1028" s="99">
        <v>43702</v>
      </c>
      <c r="C1028" s="16" t="s">
        <v>837</v>
      </c>
      <c r="D1028" s="13" t="s">
        <v>201</v>
      </c>
      <c r="E1028" s="19" t="s">
        <v>430</v>
      </c>
      <c r="F1028" s="60">
        <v>215</v>
      </c>
      <c r="G1028" s="32">
        <v>9913809.9399999995</v>
      </c>
      <c r="H1028" s="99">
        <v>43702</v>
      </c>
      <c r="I1028" s="130">
        <f t="shared" si="90"/>
        <v>0</v>
      </c>
      <c r="J1028" s="130">
        <f t="shared" si="91"/>
        <v>9913809.9399999995</v>
      </c>
      <c r="K1028" s="186" t="str">
        <f t="shared" si="92"/>
        <v>ATRASADO</v>
      </c>
    </row>
    <row r="1029" spans="2:11">
      <c r="B1029" s="99">
        <v>43733</v>
      </c>
      <c r="C1029" s="16" t="s">
        <v>838</v>
      </c>
      <c r="D1029" s="13" t="s">
        <v>201</v>
      </c>
      <c r="E1029" s="19" t="s">
        <v>430</v>
      </c>
      <c r="F1029" s="60">
        <v>215</v>
      </c>
      <c r="G1029" s="32">
        <v>10166996.26</v>
      </c>
      <c r="H1029" s="99">
        <v>43733</v>
      </c>
      <c r="I1029" s="130">
        <f t="shared" si="90"/>
        <v>0</v>
      </c>
      <c r="J1029" s="130">
        <f t="shared" si="91"/>
        <v>10166996.26</v>
      </c>
      <c r="K1029" s="186" t="str">
        <f t="shared" si="92"/>
        <v>ATRASADO</v>
      </c>
    </row>
    <row r="1030" spans="2:11">
      <c r="B1030" s="99">
        <v>43763</v>
      </c>
      <c r="C1030" s="16" t="s">
        <v>839</v>
      </c>
      <c r="D1030" s="13" t="s">
        <v>201</v>
      </c>
      <c r="E1030" s="19" t="s">
        <v>430</v>
      </c>
      <c r="F1030" s="60">
        <v>215</v>
      </c>
      <c r="G1030" s="32">
        <v>9346939.9299999997</v>
      </c>
      <c r="H1030" s="99">
        <v>43763</v>
      </c>
      <c r="I1030" s="130">
        <f t="shared" si="90"/>
        <v>0</v>
      </c>
      <c r="J1030" s="130">
        <f t="shared" si="91"/>
        <v>9346939.9299999997</v>
      </c>
      <c r="K1030" s="186" t="str">
        <f t="shared" si="92"/>
        <v>ATRASADO</v>
      </c>
    </row>
    <row r="1031" spans="2:11">
      <c r="B1031" s="99">
        <v>43794</v>
      </c>
      <c r="C1031" s="16" t="s">
        <v>840</v>
      </c>
      <c r="D1031" s="13" t="s">
        <v>201</v>
      </c>
      <c r="E1031" s="19" t="s">
        <v>430</v>
      </c>
      <c r="F1031" s="60">
        <v>215</v>
      </c>
      <c r="G1031" s="32">
        <v>9555860.1500000004</v>
      </c>
      <c r="H1031" s="99">
        <v>43794</v>
      </c>
      <c r="I1031" s="130">
        <f t="shared" si="90"/>
        <v>0</v>
      </c>
      <c r="J1031" s="130">
        <f t="shared" si="91"/>
        <v>9555860.1500000004</v>
      </c>
      <c r="K1031" s="186" t="str">
        <f t="shared" si="92"/>
        <v>ATRASADO</v>
      </c>
    </row>
    <row r="1032" spans="2:11">
      <c r="B1032" s="99">
        <v>43824</v>
      </c>
      <c r="C1032" s="16" t="s">
        <v>841</v>
      </c>
      <c r="D1032" s="13" t="s">
        <v>201</v>
      </c>
      <c r="E1032" s="19" t="s">
        <v>430</v>
      </c>
      <c r="F1032" s="60">
        <v>215</v>
      </c>
      <c r="G1032" s="32">
        <v>9783450.3800000008</v>
      </c>
      <c r="H1032" s="99">
        <v>43824</v>
      </c>
      <c r="I1032" s="130">
        <f t="shared" si="90"/>
        <v>0</v>
      </c>
      <c r="J1032" s="130">
        <f t="shared" si="91"/>
        <v>9783450.3800000008</v>
      </c>
      <c r="K1032" s="186" t="str">
        <f t="shared" si="92"/>
        <v>ATRASADO</v>
      </c>
    </row>
    <row r="1033" spans="2:11">
      <c r="B1033" s="99">
        <v>43855</v>
      </c>
      <c r="C1033" s="16" t="s">
        <v>842</v>
      </c>
      <c r="D1033" s="13" t="s">
        <v>201</v>
      </c>
      <c r="E1033" s="19" t="s">
        <v>430</v>
      </c>
      <c r="F1033" s="60">
        <v>215</v>
      </c>
      <c r="G1033" s="32">
        <v>9898380.3200000003</v>
      </c>
      <c r="H1033" s="99">
        <v>43855</v>
      </c>
      <c r="I1033" s="130">
        <f t="shared" si="90"/>
        <v>0</v>
      </c>
      <c r="J1033" s="130">
        <f t="shared" si="91"/>
        <v>9898380.3200000003</v>
      </c>
      <c r="K1033" s="186" t="str">
        <f t="shared" si="92"/>
        <v>ATRASADO</v>
      </c>
    </row>
    <row r="1034" spans="2:11">
      <c r="B1034" s="99">
        <v>43886</v>
      </c>
      <c r="C1034" s="16" t="s">
        <v>843</v>
      </c>
      <c r="D1034" s="13" t="s">
        <v>201</v>
      </c>
      <c r="E1034" s="19" t="s">
        <v>430</v>
      </c>
      <c r="F1034" s="60">
        <v>215</v>
      </c>
      <c r="G1034" s="32">
        <v>10349671.77</v>
      </c>
      <c r="H1034" s="99">
        <v>43886</v>
      </c>
      <c r="I1034" s="130">
        <f t="shared" si="90"/>
        <v>0</v>
      </c>
      <c r="J1034" s="130">
        <f t="shared" si="91"/>
        <v>10349671.77</v>
      </c>
      <c r="K1034" s="186" t="str">
        <f t="shared" si="92"/>
        <v>ATRASADO</v>
      </c>
    </row>
    <row r="1035" spans="2:11" s="97" customFormat="1">
      <c r="B1035" s="99">
        <v>43915</v>
      </c>
      <c r="C1035" s="16" t="s">
        <v>844</v>
      </c>
      <c r="D1035" s="13" t="s">
        <v>201</v>
      </c>
      <c r="E1035" s="19" t="s">
        <v>430</v>
      </c>
      <c r="F1035" s="60">
        <v>215</v>
      </c>
      <c r="G1035" s="32">
        <v>10291168.18</v>
      </c>
      <c r="H1035" s="99">
        <v>43915</v>
      </c>
      <c r="I1035" s="130">
        <f t="shared" si="90"/>
        <v>0</v>
      </c>
      <c r="J1035" s="130">
        <f t="shared" si="91"/>
        <v>10291168.18</v>
      </c>
      <c r="K1035" s="186" t="str">
        <f t="shared" si="92"/>
        <v>ATRASADO</v>
      </c>
    </row>
    <row r="1036" spans="2:11" s="97" customFormat="1">
      <c r="B1036" s="99">
        <v>43946</v>
      </c>
      <c r="C1036" s="16" t="s">
        <v>931</v>
      </c>
      <c r="D1036" s="116" t="s">
        <v>201</v>
      </c>
      <c r="E1036" s="19" t="s">
        <v>430</v>
      </c>
      <c r="F1036" s="60">
        <v>215</v>
      </c>
      <c r="G1036" s="32">
        <v>10526074.65</v>
      </c>
      <c r="H1036" s="99">
        <v>43946</v>
      </c>
      <c r="I1036" s="130">
        <f t="shared" si="90"/>
        <v>0</v>
      </c>
      <c r="J1036" s="130">
        <f t="shared" si="91"/>
        <v>10526074.65</v>
      </c>
      <c r="K1036" s="186" t="str">
        <f t="shared" si="92"/>
        <v>ATRASADO</v>
      </c>
    </row>
    <row r="1037" spans="2:11" s="97" customFormat="1">
      <c r="B1037" s="99">
        <v>43976</v>
      </c>
      <c r="C1037" s="16" t="s">
        <v>937</v>
      </c>
      <c r="D1037" s="13" t="s">
        <v>201</v>
      </c>
      <c r="E1037" s="19" t="s">
        <v>430</v>
      </c>
      <c r="F1037" s="60">
        <v>215</v>
      </c>
      <c r="G1037" s="32">
        <v>10435638.5</v>
      </c>
      <c r="H1037" s="99">
        <v>43976</v>
      </c>
      <c r="I1037" s="130">
        <f t="shared" si="90"/>
        <v>0</v>
      </c>
      <c r="J1037" s="130">
        <f t="shared" si="91"/>
        <v>10435638.5</v>
      </c>
      <c r="K1037" s="186" t="str">
        <f t="shared" si="92"/>
        <v>ATRASADO</v>
      </c>
    </row>
    <row r="1038" spans="2:11" s="97" customFormat="1">
      <c r="B1038" s="260">
        <v>44007</v>
      </c>
      <c r="C1038" s="261" t="s">
        <v>944</v>
      </c>
      <c r="D1038" s="13" t="s">
        <v>201</v>
      </c>
      <c r="E1038" s="19" t="s">
        <v>430</v>
      </c>
      <c r="F1038" s="60">
        <v>215</v>
      </c>
      <c r="G1038" s="32">
        <v>10563312.66</v>
      </c>
      <c r="H1038" s="99">
        <v>44007</v>
      </c>
      <c r="I1038" s="130">
        <f t="shared" si="90"/>
        <v>0</v>
      </c>
      <c r="J1038" s="130">
        <f t="shared" si="91"/>
        <v>10563312.66</v>
      </c>
      <c r="K1038" s="186" t="str">
        <f t="shared" si="92"/>
        <v>ATRASADO</v>
      </c>
    </row>
    <row r="1039" spans="2:11" s="97" customFormat="1">
      <c r="B1039" s="262">
        <v>44037</v>
      </c>
      <c r="C1039" s="16" t="s">
        <v>945</v>
      </c>
      <c r="D1039" s="13" t="s">
        <v>201</v>
      </c>
      <c r="E1039" s="19" t="s">
        <v>430</v>
      </c>
      <c r="F1039" s="60">
        <v>215</v>
      </c>
      <c r="G1039" s="32">
        <v>8582384.0500000007</v>
      </c>
      <c r="H1039" s="260">
        <v>44037</v>
      </c>
      <c r="I1039" s="130">
        <f t="shared" si="90"/>
        <v>0</v>
      </c>
      <c r="J1039" s="130">
        <f t="shared" si="91"/>
        <v>8582384.0500000007</v>
      </c>
      <c r="K1039" s="186" t="str">
        <f t="shared" si="92"/>
        <v>ATRASADO</v>
      </c>
    </row>
    <row r="1040" spans="2:11" s="253" customFormat="1">
      <c r="B1040" s="262">
        <v>44706</v>
      </c>
      <c r="C1040" s="16" t="s">
        <v>1960</v>
      </c>
      <c r="D1040" s="13" t="s">
        <v>201</v>
      </c>
      <c r="E1040" s="19" t="s">
        <v>430</v>
      </c>
      <c r="F1040" s="60">
        <v>215</v>
      </c>
      <c r="G1040" s="32">
        <v>12399053.579999983</v>
      </c>
      <c r="H1040" s="262">
        <v>44715</v>
      </c>
      <c r="I1040" s="130">
        <f t="shared" si="90"/>
        <v>0</v>
      </c>
      <c r="J1040" s="130">
        <f t="shared" si="91"/>
        <v>12399053.579999983</v>
      </c>
      <c r="K1040" s="186" t="s">
        <v>1362</v>
      </c>
    </row>
    <row r="1041" spans="2:11" s="253" customFormat="1">
      <c r="B1041" s="262"/>
      <c r="C1041" s="16"/>
      <c r="D1041" s="13"/>
      <c r="E1041" s="19"/>
      <c r="F1041" s="60"/>
      <c r="G1041" s="32"/>
      <c r="H1041" s="262"/>
      <c r="I1041" s="130"/>
      <c r="J1041" s="130"/>
      <c r="K1041" s="186"/>
    </row>
    <row r="1042" spans="2:11" s="253" customFormat="1">
      <c r="B1042" s="262">
        <v>44682</v>
      </c>
      <c r="C1042" s="16" t="s">
        <v>1961</v>
      </c>
      <c r="D1042" s="13" t="s">
        <v>1890</v>
      </c>
      <c r="E1042" s="19" t="s">
        <v>1962</v>
      </c>
      <c r="F1042" s="60">
        <v>2611</v>
      </c>
      <c r="G1042" s="32">
        <v>173055.85</v>
      </c>
      <c r="H1042" s="262">
        <v>44682</v>
      </c>
      <c r="I1042" s="130">
        <f>IF(G1042&gt;0,0,"")</f>
        <v>0</v>
      </c>
      <c r="J1042" s="130">
        <f>IF(I1042=0,G1042,"")</f>
        <v>173055.85</v>
      </c>
      <c r="K1042" s="186" t="str">
        <f>IF(J1042&gt;0,"ATRASADO","")</f>
        <v>ATRASADO</v>
      </c>
    </row>
    <row r="1043" spans="2:11" s="190" customFormat="1">
      <c r="B1043" s="141"/>
      <c r="C1043" s="88"/>
      <c r="D1043" s="13"/>
      <c r="E1043" s="19"/>
      <c r="F1043" s="89"/>
      <c r="G1043" s="90"/>
      <c r="H1043" s="91"/>
      <c r="I1043" s="130"/>
      <c r="J1043" s="130"/>
      <c r="K1043" s="186"/>
    </row>
    <row r="1044" spans="2:11" s="63" customFormat="1">
      <c r="B1044" s="29">
        <v>42465</v>
      </c>
      <c r="C1044" s="28">
        <v>1500006385</v>
      </c>
      <c r="D1044" s="13" t="s">
        <v>199</v>
      </c>
      <c r="E1044" s="19" t="s">
        <v>162</v>
      </c>
      <c r="F1044" s="60">
        <v>2371</v>
      </c>
      <c r="G1044" s="32">
        <v>200000</v>
      </c>
      <c r="H1044" s="29">
        <v>42465</v>
      </c>
      <c r="I1044" s="130">
        <f t="shared" ref="I1044:I1059" si="93">IF(G1044&gt;0,0,"")</f>
        <v>0</v>
      </c>
      <c r="J1044" s="130">
        <f t="shared" ref="J1044:J1059" si="94">IF(I1044=0,G1044,"")</f>
        <v>200000</v>
      </c>
      <c r="K1044" s="186" t="str">
        <f>IF(J1044&gt;0,"ATRASADO","")</f>
        <v>ATRASADO</v>
      </c>
    </row>
    <row r="1045" spans="2:11" s="155" customFormat="1">
      <c r="B1045" s="29"/>
      <c r="C1045" s="28"/>
      <c r="D1045" s="13"/>
      <c r="E1045" s="19"/>
      <c r="F1045" s="60"/>
      <c r="G1045" s="32"/>
      <c r="H1045" s="29"/>
      <c r="I1045" s="130" t="str">
        <f t="shared" si="93"/>
        <v/>
      </c>
      <c r="J1045" s="130" t="str">
        <f t="shared" si="94"/>
        <v/>
      </c>
      <c r="K1045" s="186"/>
    </row>
    <row r="1046" spans="2:11" s="63" customFormat="1">
      <c r="B1046" s="10">
        <v>42454</v>
      </c>
      <c r="C1046" s="16">
        <v>1500000500</v>
      </c>
      <c r="D1046" s="13" t="s">
        <v>200</v>
      </c>
      <c r="E1046" s="19" t="s">
        <v>163</v>
      </c>
      <c r="F1046" s="60">
        <v>2213</v>
      </c>
      <c r="G1046" s="32">
        <v>81476.69</v>
      </c>
      <c r="H1046" s="10">
        <v>42454</v>
      </c>
      <c r="I1046" s="130">
        <f t="shared" si="93"/>
        <v>0</v>
      </c>
      <c r="J1046" s="130">
        <f t="shared" si="94"/>
        <v>81476.69</v>
      </c>
      <c r="K1046" s="186" t="str">
        <f t="shared" ref="K1046:K1059" si="95">IF(J1046&gt;0,"ATRASADO","")</f>
        <v>ATRASADO</v>
      </c>
    </row>
    <row r="1047" spans="2:11" s="67" customFormat="1">
      <c r="B1047" s="10">
        <v>42485</v>
      </c>
      <c r="C1047" s="16">
        <v>1500000523</v>
      </c>
      <c r="D1047" s="13" t="s">
        <v>200</v>
      </c>
      <c r="E1047" s="19" t="s">
        <v>163</v>
      </c>
      <c r="F1047" s="60">
        <v>2213</v>
      </c>
      <c r="G1047" s="32">
        <v>78304.38</v>
      </c>
      <c r="H1047" s="10">
        <v>42485</v>
      </c>
      <c r="I1047" s="130">
        <f t="shared" si="93"/>
        <v>0</v>
      </c>
      <c r="J1047" s="130">
        <f t="shared" si="94"/>
        <v>78304.38</v>
      </c>
      <c r="K1047" s="186" t="str">
        <f t="shared" si="95"/>
        <v>ATRASADO</v>
      </c>
    </row>
    <row r="1048" spans="2:11" s="63" customFormat="1">
      <c r="B1048" s="10">
        <v>42515</v>
      </c>
      <c r="C1048" s="16">
        <v>1500000561</v>
      </c>
      <c r="D1048" s="13" t="s">
        <v>200</v>
      </c>
      <c r="E1048" s="19" t="s">
        <v>163</v>
      </c>
      <c r="F1048" s="60">
        <v>2213</v>
      </c>
      <c r="G1048" s="32">
        <v>81981.86</v>
      </c>
      <c r="H1048" s="10">
        <v>42515</v>
      </c>
      <c r="I1048" s="130">
        <f t="shared" si="93"/>
        <v>0</v>
      </c>
      <c r="J1048" s="130">
        <f t="shared" si="94"/>
        <v>81981.86</v>
      </c>
      <c r="K1048" s="186" t="str">
        <f t="shared" si="95"/>
        <v>ATRASADO</v>
      </c>
    </row>
    <row r="1049" spans="2:11" s="67" customFormat="1">
      <c r="B1049" s="10">
        <v>42546</v>
      </c>
      <c r="C1049" s="16">
        <v>1500000589</v>
      </c>
      <c r="D1049" s="13" t="s">
        <v>200</v>
      </c>
      <c r="E1049" s="19" t="s">
        <v>163</v>
      </c>
      <c r="F1049" s="60">
        <v>2213</v>
      </c>
      <c r="G1049" s="32">
        <v>84664.4</v>
      </c>
      <c r="H1049" s="10">
        <v>42546</v>
      </c>
      <c r="I1049" s="130">
        <f t="shared" si="93"/>
        <v>0</v>
      </c>
      <c r="J1049" s="130">
        <f t="shared" si="94"/>
        <v>84664.4</v>
      </c>
      <c r="K1049" s="186" t="str">
        <f t="shared" si="95"/>
        <v>ATRASADO</v>
      </c>
    </row>
    <row r="1050" spans="2:11" s="68" customFormat="1">
      <c r="B1050" s="10">
        <v>42576</v>
      </c>
      <c r="C1050" s="16">
        <v>1500000618</v>
      </c>
      <c r="D1050" s="13" t="s">
        <v>200</v>
      </c>
      <c r="E1050" s="19" t="s">
        <v>163</v>
      </c>
      <c r="F1050" s="60">
        <v>2213</v>
      </c>
      <c r="G1050" s="32">
        <v>20169.5</v>
      </c>
      <c r="H1050" s="10">
        <v>42576</v>
      </c>
      <c r="I1050" s="130">
        <f t="shared" si="93"/>
        <v>0</v>
      </c>
      <c r="J1050" s="130">
        <f t="shared" si="94"/>
        <v>20169.5</v>
      </c>
      <c r="K1050" s="186" t="str">
        <f t="shared" si="95"/>
        <v>ATRASADO</v>
      </c>
    </row>
    <row r="1051" spans="2:11" s="68" customFormat="1">
      <c r="B1051" s="10">
        <v>42607</v>
      </c>
      <c r="C1051" s="16">
        <v>1500000634</v>
      </c>
      <c r="D1051" s="13" t="s">
        <v>200</v>
      </c>
      <c r="E1051" s="19" t="s">
        <v>163</v>
      </c>
      <c r="F1051" s="60">
        <v>2213</v>
      </c>
      <c r="G1051" s="32">
        <v>82012.91</v>
      </c>
      <c r="H1051" s="10">
        <v>42607</v>
      </c>
      <c r="I1051" s="130">
        <f t="shared" si="93"/>
        <v>0</v>
      </c>
      <c r="J1051" s="130">
        <f t="shared" si="94"/>
        <v>82012.91</v>
      </c>
      <c r="K1051" s="186" t="str">
        <f t="shared" si="95"/>
        <v>ATRASADO</v>
      </c>
    </row>
    <row r="1052" spans="2:11" s="72" customFormat="1">
      <c r="B1052" s="10">
        <v>42607</v>
      </c>
      <c r="C1052" s="16">
        <v>1500000647</v>
      </c>
      <c r="D1052" s="13" t="s">
        <v>200</v>
      </c>
      <c r="E1052" s="19" t="s">
        <v>163</v>
      </c>
      <c r="F1052" s="60">
        <v>2213</v>
      </c>
      <c r="G1052" s="32">
        <v>73864.320000000007</v>
      </c>
      <c r="H1052" s="10">
        <v>42607</v>
      </c>
      <c r="I1052" s="130">
        <f t="shared" si="93"/>
        <v>0</v>
      </c>
      <c r="J1052" s="130">
        <f t="shared" si="94"/>
        <v>73864.320000000007</v>
      </c>
      <c r="K1052" s="186" t="str">
        <f t="shared" si="95"/>
        <v>ATRASADO</v>
      </c>
    </row>
    <row r="1053" spans="2:11" s="73" customFormat="1">
      <c r="B1053" s="10">
        <v>42638</v>
      </c>
      <c r="C1053" s="16">
        <v>1500000664</v>
      </c>
      <c r="D1053" s="13" t="s">
        <v>200</v>
      </c>
      <c r="E1053" s="19" t="s">
        <v>163</v>
      </c>
      <c r="F1053" s="60">
        <v>2213</v>
      </c>
      <c r="G1053" s="32">
        <v>13104</v>
      </c>
      <c r="H1053" s="10">
        <v>42638</v>
      </c>
      <c r="I1053" s="130">
        <f t="shared" si="93"/>
        <v>0</v>
      </c>
      <c r="J1053" s="130">
        <f t="shared" si="94"/>
        <v>13104</v>
      </c>
      <c r="K1053" s="186" t="str">
        <f t="shared" si="95"/>
        <v>ATRASADO</v>
      </c>
    </row>
    <row r="1054" spans="2:11" s="75" customFormat="1">
      <c r="B1054" s="10">
        <v>42638</v>
      </c>
      <c r="C1054" s="16">
        <v>1500000678</v>
      </c>
      <c r="D1054" s="13" t="s">
        <v>200</v>
      </c>
      <c r="E1054" s="19" t="s">
        <v>163</v>
      </c>
      <c r="F1054" s="60">
        <v>2213</v>
      </c>
      <c r="G1054" s="32">
        <v>77333.279999999999</v>
      </c>
      <c r="H1054" s="10">
        <v>42638</v>
      </c>
      <c r="I1054" s="130">
        <f t="shared" si="93"/>
        <v>0</v>
      </c>
      <c r="J1054" s="130">
        <f t="shared" si="94"/>
        <v>77333.279999999999</v>
      </c>
      <c r="K1054" s="186" t="str">
        <f t="shared" si="95"/>
        <v>ATRASADO</v>
      </c>
    </row>
    <row r="1055" spans="2:11" s="75" customFormat="1">
      <c r="B1055" s="10">
        <v>42668</v>
      </c>
      <c r="C1055" s="16">
        <v>1500000696</v>
      </c>
      <c r="D1055" s="13" t="s">
        <v>200</v>
      </c>
      <c r="E1055" s="19" t="s">
        <v>163</v>
      </c>
      <c r="F1055" s="60">
        <v>2213</v>
      </c>
      <c r="G1055" s="32">
        <v>13104</v>
      </c>
      <c r="H1055" s="10">
        <v>42668</v>
      </c>
      <c r="I1055" s="130">
        <f t="shared" si="93"/>
        <v>0</v>
      </c>
      <c r="J1055" s="130">
        <f t="shared" si="94"/>
        <v>13104</v>
      </c>
      <c r="K1055" s="186" t="str">
        <f t="shared" si="95"/>
        <v>ATRASADO</v>
      </c>
    </row>
    <row r="1056" spans="2:11" s="77" customFormat="1">
      <c r="B1056" s="10">
        <v>42699</v>
      </c>
      <c r="C1056" s="16">
        <v>1500000734</v>
      </c>
      <c r="D1056" s="13" t="s">
        <v>200</v>
      </c>
      <c r="E1056" s="19" t="s">
        <v>163</v>
      </c>
      <c r="F1056" s="60">
        <v>2213</v>
      </c>
      <c r="G1056" s="32">
        <v>85937.61</v>
      </c>
      <c r="H1056" s="10">
        <v>42699</v>
      </c>
      <c r="I1056" s="130">
        <f t="shared" si="93"/>
        <v>0</v>
      </c>
      <c r="J1056" s="130">
        <f t="shared" si="94"/>
        <v>85937.61</v>
      </c>
      <c r="K1056" s="186" t="str">
        <f t="shared" si="95"/>
        <v>ATRASADO</v>
      </c>
    </row>
    <row r="1057" spans="2:11" s="78" customFormat="1">
      <c r="B1057" s="10">
        <v>42699</v>
      </c>
      <c r="C1057" s="16">
        <v>1500000742</v>
      </c>
      <c r="D1057" s="13" t="s">
        <v>200</v>
      </c>
      <c r="E1057" s="19" t="s">
        <v>163</v>
      </c>
      <c r="F1057" s="60">
        <v>2213</v>
      </c>
      <c r="G1057" s="32">
        <v>13104</v>
      </c>
      <c r="H1057" s="10">
        <v>42699</v>
      </c>
      <c r="I1057" s="130">
        <f t="shared" si="93"/>
        <v>0</v>
      </c>
      <c r="J1057" s="130">
        <f t="shared" si="94"/>
        <v>13104</v>
      </c>
      <c r="K1057" s="186" t="str">
        <f t="shared" si="95"/>
        <v>ATRASADO</v>
      </c>
    </row>
    <row r="1058" spans="2:11" s="78" customFormat="1">
      <c r="B1058" s="10">
        <v>41815</v>
      </c>
      <c r="C1058" s="16">
        <v>2802181093</v>
      </c>
      <c r="D1058" s="13" t="s">
        <v>200</v>
      </c>
      <c r="E1058" s="19" t="s">
        <v>163</v>
      </c>
      <c r="F1058" s="60">
        <v>2213</v>
      </c>
      <c r="G1058" s="32">
        <v>1421.15</v>
      </c>
      <c r="H1058" s="10">
        <v>41815</v>
      </c>
      <c r="I1058" s="130">
        <f t="shared" si="93"/>
        <v>0</v>
      </c>
      <c r="J1058" s="130">
        <f t="shared" si="94"/>
        <v>1421.15</v>
      </c>
      <c r="K1058" s="186" t="str">
        <f t="shared" si="95"/>
        <v>ATRASADO</v>
      </c>
    </row>
    <row r="1059" spans="2:11" s="82" customFormat="1">
      <c r="B1059" s="36">
        <v>40902</v>
      </c>
      <c r="C1059" s="35" t="s">
        <v>425</v>
      </c>
      <c r="D1059" s="13" t="s">
        <v>200</v>
      </c>
      <c r="E1059" s="19" t="s">
        <v>163</v>
      </c>
      <c r="F1059" s="60">
        <v>2213</v>
      </c>
      <c r="G1059" s="32">
        <v>318394.82</v>
      </c>
      <c r="H1059" s="10">
        <v>40902</v>
      </c>
      <c r="I1059" s="130">
        <f t="shared" si="93"/>
        <v>0</v>
      </c>
      <c r="J1059" s="130">
        <f t="shared" si="94"/>
        <v>318394.82</v>
      </c>
      <c r="K1059" s="186" t="str">
        <f t="shared" si="95"/>
        <v>ATRASADO</v>
      </c>
    </row>
    <row r="1060" spans="2:11" s="253" customFormat="1">
      <c r="B1060" s="156"/>
      <c r="C1060" s="157"/>
      <c r="D1060" s="13"/>
      <c r="E1060" s="158"/>
      <c r="F1060" s="159"/>
      <c r="G1060" s="160"/>
      <c r="H1060" s="263"/>
      <c r="I1060" s="130"/>
      <c r="J1060" s="130"/>
      <c r="K1060" s="186"/>
    </row>
    <row r="1061" spans="2:11" s="253" customFormat="1">
      <c r="B1061" s="156">
        <v>44693</v>
      </c>
      <c r="C1061" s="157" t="s">
        <v>1963</v>
      </c>
      <c r="D1061" s="13" t="s">
        <v>1894</v>
      </c>
      <c r="E1061" s="158" t="s">
        <v>102</v>
      </c>
      <c r="F1061" s="60">
        <v>2221</v>
      </c>
      <c r="G1061" s="160">
        <v>164492</v>
      </c>
      <c r="H1061" s="156">
        <v>44693</v>
      </c>
      <c r="I1061" s="130">
        <f>IF(G1061&gt;0,0,"")</f>
        <v>0</v>
      </c>
      <c r="J1061" s="130">
        <f>IF(I1061=0,G1061,"")</f>
        <v>164492</v>
      </c>
      <c r="K1061" s="186" t="str">
        <f>IF(J1061&gt;0,"ATRASADO","")</f>
        <v>ATRASADO</v>
      </c>
    </row>
    <row r="1062" spans="2:11" s="253" customFormat="1">
      <c r="B1062" s="156"/>
      <c r="C1062" s="157"/>
      <c r="D1062" s="13"/>
      <c r="E1062" s="158"/>
      <c r="F1062" s="159"/>
      <c r="G1062" s="160"/>
      <c r="H1062" s="156"/>
      <c r="I1062" s="130"/>
      <c r="J1062" s="130"/>
      <c r="K1062" s="186"/>
    </row>
    <row r="1063" spans="2:11" s="253" customFormat="1">
      <c r="B1063" s="156">
        <v>44693</v>
      </c>
      <c r="C1063" s="157" t="s">
        <v>1964</v>
      </c>
      <c r="D1063" s="13" t="s">
        <v>1878</v>
      </c>
      <c r="E1063" s="158" t="s">
        <v>162</v>
      </c>
      <c r="F1063" s="159">
        <v>2371</v>
      </c>
      <c r="G1063" s="160">
        <v>886400</v>
      </c>
      <c r="H1063" s="156">
        <v>44693</v>
      </c>
      <c r="I1063" s="130">
        <f>IF(G1063&gt;0,0,"")</f>
        <v>0</v>
      </c>
      <c r="J1063" s="130">
        <f>IF(I1063=0,G1063,"")</f>
        <v>886400</v>
      </c>
      <c r="K1063" s="186" t="str">
        <f>IF(J1063&gt;0,"ATRASADO","")</f>
        <v>ATRASADO</v>
      </c>
    </row>
    <row r="1064" spans="2:11" s="199" customFormat="1">
      <c r="B1064" s="156"/>
      <c r="C1064" s="157"/>
      <c r="D1064" s="74"/>
      <c r="E1064" s="158"/>
      <c r="F1064" s="159"/>
      <c r="G1064" s="160"/>
      <c r="H1064" s="156"/>
      <c r="I1064" s="130"/>
      <c r="J1064" s="130"/>
      <c r="K1064" s="186"/>
    </row>
    <row r="1065" spans="2:11" s="161" customFormat="1">
      <c r="B1065" s="156" t="s">
        <v>1292</v>
      </c>
      <c r="C1065" s="157" t="s">
        <v>1293</v>
      </c>
      <c r="D1065" s="163" t="s">
        <v>1283</v>
      </c>
      <c r="E1065" s="158" t="s">
        <v>1294</v>
      </c>
      <c r="F1065" s="159">
        <v>2272</v>
      </c>
      <c r="G1065" s="160">
        <v>32400</v>
      </c>
      <c r="H1065" s="156" t="s">
        <v>1292</v>
      </c>
      <c r="I1065" s="130">
        <f>IF(G1065&gt;0,0,"")</f>
        <v>0</v>
      </c>
      <c r="J1065" s="130">
        <f>IF(I1065=0,G1065,"")</f>
        <v>32400</v>
      </c>
      <c r="K1065" s="186" t="str">
        <f>IF(J1065&gt;0,"ATRASADO","")</f>
        <v>ATRASADO</v>
      </c>
    </row>
    <row r="1066" spans="2:11" s="253" customFormat="1">
      <c r="B1066" s="156"/>
      <c r="C1066" s="157"/>
      <c r="D1066" s="163"/>
      <c r="E1066" s="158"/>
      <c r="F1066" s="159"/>
      <c r="G1066" s="160"/>
      <c r="H1066" s="156"/>
      <c r="I1066" s="130"/>
      <c r="J1066" s="130"/>
      <c r="K1066" s="186"/>
    </row>
    <row r="1067" spans="2:11" s="253" customFormat="1">
      <c r="B1067" s="156">
        <v>44317</v>
      </c>
      <c r="C1067" s="157" t="s">
        <v>1836</v>
      </c>
      <c r="D1067" s="163" t="s">
        <v>1874</v>
      </c>
      <c r="E1067" s="158" t="s">
        <v>102</v>
      </c>
      <c r="F1067" s="60">
        <v>2221</v>
      </c>
      <c r="G1067" s="160">
        <v>23600</v>
      </c>
      <c r="H1067" s="156">
        <v>44317</v>
      </c>
      <c r="I1067" s="130">
        <f>IF(G1067&gt;0,0,"")</f>
        <v>0</v>
      </c>
      <c r="J1067" s="130">
        <f>IF(I1067=0,G1067,"")</f>
        <v>23600</v>
      </c>
      <c r="K1067" s="186" t="str">
        <f>IF(J1067&gt;0,"ATRASADO","")</f>
        <v>ATRASADO</v>
      </c>
    </row>
    <row r="1068" spans="2:11" s="253" customFormat="1">
      <c r="B1068" s="156">
        <v>44317</v>
      </c>
      <c r="C1068" s="157" t="s">
        <v>1833</v>
      </c>
      <c r="D1068" s="163" t="s">
        <v>1874</v>
      </c>
      <c r="E1068" s="158" t="s">
        <v>102</v>
      </c>
      <c r="F1068" s="60">
        <v>2221</v>
      </c>
      <c r="G1068" s="160">
        <v>23600</v>
      </c>
      <c r="H1068" s="156">
        <v>44317</v>
      </c>
      <c r="I1068" s="130">
        <f>IF(G1068&gt;0,0,"")</f>
        <v>0</v>
      </c>
      <c r="J1068" s="130">
        <f>IF(I1068=0,G1068,"")</f>
        <v>23600</v>
      </c>
      <c r="K1068" s="186" t="str">
        <f>IF(J1068&gt;0,"ATRASADO","")</f>
        <v>ATRASADO</v>
      </c>
    </row>
    <row r="1069" spans="2:11" s="253" customFormat="1">
      <c r="B1069" s="156">
        <v>44317</v>
      </c>
      <c r="C1069" s="157" t="s">
        <v>1965</v>
      </c>
      <c r="D1069" s="163" t="s">
        <v>1874</v>
      </c>
      <c r="E1069" s="158" t="s">
        <v>102</v>
      </c>
      <c r="F1069" s="60">
        <v>2221</v>
      </c>
      <c r="G1069" s="160">
        <v>23600</v>
      </c>
      <c r="H1069" s="156">
        <v>44317</v>
      </c>
      <c r="I1069" s="130">
        <f>IF(G1069&gt;0,0,"")</f>
        <v>0</v>
      </c>
      <c r="J1069" s="130">
        <f>IF(I1069=0,G1069,"")</f>
        <v>23600</v>
      </c>
      <c r="K1069" s="186" t="str">
        <f>IF(J1069&gt;0,"ATRASADO","")</f>
        <v>ATRASADO</v>
      </c>
    </row>
    <row r="1070" spans="2:11" s="190" customFormat="1">
      <c r="B1070" s="36"/>
      <c r="C1070" s="35"/>
      <c r="D1070" s="13"/>
      <c r="E1070" s="19"/>
      <c r="F1070" s="60"/>
      <c r="G1070" s="32"/>
      <c r="H1070" s="36"/>
      <c r="I1070" s="130"/>
      <c r="J1070" s="130"/>
      <c r="K1070" s="186"/>
    </row>
    <row r="1071" spans="2:11" s="83" customFormat="1">
      <c r="B1071" s="24">
        <v>43405</v>
      </c>
      <c r="C1071" s="21" t="s">
        <v>588</v>
      </c>
      <c r="D1071" s="13" t="s">
        <v>631</v>
      </c>
      <c r="E1071" s="19" t="s">
        <v>21</v>
      </c>
      <c r="F1071" s="60">
        <v>2251</v>
      </c>
      <c r="G1071" s="32">
        <v>253440</v>
      </c>
      <c r="H1071" s="36">
        <v>43405</v>
      </c>
      <c r="I1071" s="130">
        <f t="shared" ref="I1071:I1102" si="96">IF(G1071&gt;0,0,"")</f>
        <v>0</v>
      </c>
      <c r="J1071" s="130">
        <f t="shared" ref="J1071:J1102" si="97">IF(I1071=0,G1071,"")</f>
        <v>253440</v>
      </c>
      <c r="K1071" s="186" t="str">
        <f>IF(J1071&gt;0,"ATRASADO","")</f>
        <v>ATRASADO</v>
      </c>
    </row>
    <row r="1072" spans="2:11" s="185" customFormat="1">
      <c r="B1072" s="142"/>
      <c r="C1072" s="61"/>
      <c r="D1072" s="13"/>
      <c r="E1072" s="19"/>
      <c r="F1072" s="60"/>
      <c r="G1072" s="62"/>
      <c r="H1072" s="27"/>
      <c r="I1072" s="130" t="str">
        <f t="shared" si="96"/>
        <v/>
      </c>
      <c r="J1072" s="130" t="str">
        <f t="shared" si="97"/>
        <v/>
      </c>
      <c r="K1072" s="186"/>
    </row>
    <row r="1073" spans="2:11">
      <c r="B1073" s="10">
        <v>40298</v>
      </c>
      <c r="C1073" s="12" t="s">
        <v>251</v>
      </c>
      <c r="D1073" s="13" t="s">
        <v>252</v>
      </c>
      <c r="E1073" s="19" t="s">
        <v>6</v>
      </c>
      <c r="F1073" s="60">
        <v>2254</v>
      </c>
      <c r="G1073" s="32">
        <v>57750</v>
      </c>
      <c r="H1073" s="27">
        <v>40298</v>
      </c>
      <c r="I1073" s="130">
        <f t="shared" si="96"/>
        <v>0</v>
      </c>
      <c r="J1073" s="130">
        <f t="shared" si="97"/>
        <v>57750</v>
      </c>
      <c r="K1073" s="186" t="str">
        <f>IF(J1073&gt;0,"ATRASADO","")</f>
        <v>ATRASADO</v>
      </c>
    </row>
    <row r="1074" spans="2:11">
      <c r="B1074" s="10">
        <v>40329</v>
      </c>
      <c r="C1074" s="12" t="s">
        <v>253</v>
      </c>
      <c r="D1074" s="13" t="s">
        <v>252</v>
      </c>
      <c r="E1074" s="19" t="s">
        <v>6</v>
      </c>
      <c r="F1074" s="60">
        <v>2254</v>
      </c>
      <c r="G1074" s="32">
        <v>55000</v>
      </c>
      <c r="H1074" s="27">
        <v>40329</v>
      </c>
      <c r="I1074" s="130">
        <f t="shared" si="96"/>
        <v>0</v>
      </c>
      <c r="J1074" s="130">
        <f t="shared" si="97"/>
        <v>55000</v>
      </c>
      <c r="K1074" s="186" t="str">
        <f>IF(J1074&gt;0,"ATRASADO","")</f>
        <v>ATRASADO</v>
      </c>
    </row>
    <row r="1075" spans="2:11" s="86" customFormat="1">
      <c r="B1075" s="10">
        <v>40359</v>
      </c>
      <c r="C1075" s="12" t="s">
        <v>254</v>
      </c>
      <c r="D1075" s="13" t="s">
        <v>252</v>
      </c>
      <c r="E1075" s="19" t="s">
        <v>6</v>
      </c>
      <c r="F1075" s="60">
        <v>2254</v>
      </c>
      <c r="G1075" s="32">
        <v>60500</v>
      </c>
      <c r="H1075" s="27">
        <v>40359</v>
      </c>
      <c r="I1075" s="130">
        <f t="shared" si="96"/>
        <v>0</v>
      </c>
      <c r="J1075" s="130">
        <f t="shared" si="97"/>
        <v>60500</v>
      </c>
      <c r="K1075" s="186" t="str">
        <f>IF(J1075&gt;0,"ATRASADO","")</f>
        <v>ATRASADO</v>
      </c>
    </row>
    <row r="1076" spans="2:11" s="86" customFormat="1">
      <c r="B1076" s="10">
        <v>40390</v>
      </c>
      <c r="C1076" s="12" t="s">
        <v>255</v>
      </c>
      <c r="D1076" s="13" t="s">
        <v>252</v>
      </c>
      <c r="E1076" s="19" t="s">
        <v>6</v>
      </c>
      <c r="F1076" s="60">
        <v>2254</v>
      </c>
      <c r="G1076" s="32">
        <v>22000</v>
      </c>
      <c r="H1076" s="27">
        <v>40390</v>
      </c>
      <c r="I1076" s="130">
        <f t="shared" si="96"/>
        <v>0</v>
      </c>
      <c r="J1076" s="130">
        <f t="shared" si="97"/>
        <v>22000</v>
      </c>
      <c r="K1076" s="186" t="str">
        <f>IF(J1076&gt;0,"ATRASADO","")</f>
        <v>ATRASADO</v>
      </c>
    </row>
    <row r="1077" spans="2:11" s="86" customFormat="1">
      <c r="B1077" s="10"/>
      <c r="C1077" s="12"/>
      <c r="D1077" s="13"/>
      <c r="E1077" s="19"/>
      <c r="F1077" s="60"/>
      <c r="G1077" s="32"/>
      <c r="H1077" s="27"/>
      <c r="I1077" s="130" t="str">
        <f t="shared" si="96"/>
        <v/>
      </c>
      <c r="J1077" s="130" t="str">
        <f t="shared" si="97"/>
        <v/>
      </c>
      <c r="K1077" s="186"/>
    </row>
    <row r="1078" spans="2:11" ht="24.75">
      <c r="B1078" s="11">
        <v>39987</v>
      </c>
      <c r="C1078" s="21" t="s">
        <v>203</v>
      </c>
      <c r="D1078" s="13" t="s">
        <v>204</v>
      </c>
      <c r="E1078" s="19" t="s">
        <v>205</v>
      </c>
      <c r="F1078" s="60">
        <v>2311</v>
      </c>
      <c r="G1078" s="32">
        <v>220440</v>
      </c>
      <c r="H1078" s="11">
        <v>39987</v>
      </c>
      <c r="I1078" s="130">
        <f t="shared" si="96"/>
        <v>0</v>
      </c>
      <c r="J1078" s="130">
        <f t="shared" si="97"/>
        <v>220440</v>
      </c>
      <c r="K1078" s="186" t="str">
        <f>IF(J1078&gt;0,"ATRASADO","")</f>
        <v>ATRASADO</v>
      </c>
    </row>
    <row r="1079" spans="2:11" s="86" customFormat="1">
      <c r="B1079" s="11"/>
      <c r="C1079" s="21"/>
      <c r="D1079" s="13"/>
      <c r="E1079" s="19"/>
      <c r="F1079" s="60"/>
      <c r="G1079" s="32"/>
      <c r="H1079" s="11"/>
      <c r="I1079" s="130" t="str">
        <f t="shared" si="96"/>
        <v/>
      </c>
      <c r="J1079" s="130" t="str">
        <f t="shared" si="97"/>
        <v/>
      </c>
      <c r="K1079" s="186"/>
    </row>
    <row r="1080" spans="2:11">
      <c r="B1080" s="36">
        <v>40440</v>
      </c>
      <c r="C1080" s="38">
        <v>1500892235</v>
      </c>
      <c r="D1080" s="13" t="s">
        <v>382</v>
      </c>
      <c r="E1080" s="19" t="s">
        <v>102</v>
      </c>
      <c r="F1080" s="60">
        <v>2221</v>
      </c>
      <c r="G1080" s="32">
        <v>87000</v>
      </c>
      <c r="H1080" s="36">
        <v>40440</v>
      </c>
      <c r="I1080" s="130">
        <f t="shared" si="96"/>
        <v>0</v>
      </c>
      <c r="J1080" s="130">
        <f t="shared" si="97"/>
        <v>87000</v>
      </c>
      <c r="K1080" s="186" t="str">
        <f>IF(J1080&gt;0,"ATRASADO","")</f>
        <v>ATRASADO</v>
      </c>
    </row>
    <row r="1081" spans="2:11" s="86" customFormat="1">
      <c r="B1081" s="36"/>
      <c r="C1081" s="38"/>
      <c r="D1081" s="13"/>
      <c r="E1081" s="19"/>
      <c r="F1081" s="60"/>
      <c r="G1081" s="32"/>
      <c r="H1081" s="36"/>
      <c r="I1081" s="130" t="str">
        <f t="shared" si="96"/>
        <v/>
      </c>
      <c r="J1081" s="130" t="str">
        <f t="shared" si="97"/>
        <v/>
      </c>
      <c r="K1081" s="186"/>
    </row>
    <row r="1082" spans="2:11">
      <c r="B1082" s="36">
        <v>40544</v>
      </c>
      <c r="C1082" s="38" t="s">
        <v>453</v>
      </c>
      <c r="D1082" s="13" t="s">
        <v>376</v>
      </c>
      <c r="E1082" s="19" t="s">
        <v>377</v>
      </c>
      <c r="F1082" s="60">
        <v>2251</v>
      </c>
      <c r="G1082" s="32">
        <v>41863.230000000003</v>
      </c>
      <c r="H1082" s="36">
        <v>40544</v>
      </c>
      <c r="I1082" s="130">
        <f t="shared" si="96"/>
        <v>0</v>
      </c>
      <c r="J1082" s="130">
        <f t="shared" si="97"/>
        <v>41863.230000000003</v>
      </c>
      <c r="K1082" s="186" t="str">
        <f>IF(J1082&gt;0,"ATRASADO","")</f>
        <v>ATRASADO</v>
      </c>
    </row>
    <row r="1083" spans="2:11" s="86" customFormat="1">
      <c r="B1083" s="36"/>
      <c r="C1083" s="38"/>
      <c r="D1083" s="13"/>
      <c r="E1083" s="19"/>
      <c r="F1083" s="60"/>
      <c r="G1083" s="32"/>
      <c r="H1083" s="36"/>
      <c r="I1083" s="130" t="str">
        <f t="shared" si="96"/>
        <v/>
      </c>
      <c r="J1083" s="130" t="str">
        <f t="shared" si="97"/>
        <v/>
      </c>
      <c r="K1083" s="186"/>
    </row>
    <row r="1084" spans="2:11">
      <c r="B1084" s="20">
        <v>39955</v>
      </c>
      <c r="C1084" s="34" t="s">
        <v>206</v>
      </c>
      <c r="D1084" s="13" t="s">
        <v>207</v>
      </c>
      <c r="E1084" s="19" t="s">
        <v>205</v>
      </c>
      <c r="F1084" s="60">
        <v>2311</v>
      </c>
      <c r="G1084" s="32">
        <v>40000</v>
      </c>
      <c r="H1084" s="20">
        <v>39955</v>
      </c>
      <c r="I1084" s="130">
        <f t="shared" si="96"/>
        <v>0</v>
      </c>
      <c r="J1084" s="130">
        <f t="shared" si="97"/>
        <v>40000</v>
      </c>
      <c r="K1084" s="186" t="str">
        <f>IF(J1084&gt;0,"ATRASADO","")</f>
        <v>ATRASADO</v>
      </c>
    </row>
    <row r="1085" spans="2:11" s="86" customFormat="1">
      <c r="B1085" s="20"/>
      <c r="C1085" s="34"/>
      <c r="D1085" s="13"/>
      <c r="E1085" s="19"/>
      <c r="F1085" s="60"/>
      <c r="G1085" s="32"/>
      <c r="H1085" s="20"/>
      <c r="I1085" s="130" t="str">
        <f t="shared" si="96"/>
        <v/>
      </c>
      <c r="J1085" s="130" t="str">
        <f t="shared" si="97"/>
        <v/>
      </c>
      <c r="K1085" s="186"/>
    </row>
    <row r="1086" spans="2:11">
      <c r="B1086" s="36">
        <v>40651</v>
      </c>
      <c r="C1086" s="35" t="s">
        <v>392</v>
      </c>
      <c r="D1086" s="13" t="s">
        <v>393</v>
      </c>
      <c r="E1086" s="19" t="s">
        <v>394</v>
      </c>
      <c r="F1086" s="60">
        <v>2243</v>
      </c>
      <c r="G1086" s="32">
        <v>13273.82</v>
      </c>
      <c r="H1086" s="36">
        <v>40651</v>
      </c>
      <c r="I1086" s="130">
        <f t="shared" si="96"/>
        <v>0</v>
      </c>
      <c r="J1086" s="130">
        <f t="shared" si="97"/>
        <v>13273.82</v>
      </c>
      <c r="K1086" s="186" t="str">
        <f t="shared" ref="K1086:K1091" si="98">IF(J1086&gt;0,"ATRASADO","")</f>
        <v>ATRASADO</v>
      </c>
    </row>
    <row r="1087" spans="2:11">
      <c r="B1087" s="36">
        <v>40683</v>
      </c>
      <c r="C1087" s="35" t="s">
        <v>395</v>
      </c>
      <c r="D1087" s="13" t="s">
        <v>393</v>
      </c>
      <c r="E1087" s="19" t="s">
        <v>394</v>
      </c>
      <c r="F1087" s="60">
        <v>2243</v>
      </c>
      <c r="G1087" s="32">
        <f>6624.54+399.99</f>
        <v>7024.53</v>
      </c>
      <c r="H1087" s="36">
        <v>40683</v>
      </c>
      <c r="I1087" s="130">
        <f t="shared" si="96"/>
        <v>0</v>
      </c>
      <c r="J1087" s="130">
        <f t="shared" si="97"/>
        <v>7024.53</v>
      </c>
      <c r="K1087" s="186" t="str">
        <f t="shared" si="98"/>
        <v>ATRASADO</v>
      </c>
    </row>
    <row r="1088" spans="2:11">
      <c r="B1088" s="36">
        <v>40724</v>
      </c>
      <c r="C1088" s="35" t="s">
        <v>396</v>
      </c>
      <c r="D1088" s="13" t="s">
        <v>393</v>
      </c>
      <c r="E1088" s="19" t="s">
        <v>394</v>
      </c>
      <c r="F1088" s="60">
        <v>2243</v>
      </c>
      <c r="G1088" s="32">
        <v>1160</v>
      </c>
      <c r="H1088" s="36">
        <v>40724</v>
      </c>
      <c r="I1088" s="130">
        <f t="shared" si="96"/>
        <v>0</v>
      </c>
      <c r="J1088" s="130">
        <f t="shared" si="97"/>
        <v>1160</v>
      </c>
      <c r="K1088" s="186" t="str">
        <f t="shared" si="98"/>
        <v>ATRASADO</v>
      </c>
    </row>
    <row r="1089" spans="2:11">
      <c r="B1089" s="143">
        <v>40633</v>
      </c>
      <c r="C1089" s="42">
        <v>127193</v>
      </c>
      <c r="D1089" s="13" t="s">
        <v>393</v>
      </c>
      <c r="E1089" s="19" t="s">
        <v>394</v>
      </c>
      <c r="F1089" s="60">
        <v>2243</v>
      </c>
      <c r="G1089" s="32">
        <v>285304.7</v>
      </c>
      <c r="H1089" s="36">
        <v>40633</v>
      </c>
      <c r="I1089" s="130">
        <f t="shared" si="96"/>
        <v>0</v>
      </c>
      <c r="J1089" s="130">
        <f t="shared" si="97"/>
        <v>285304.7</v>
      </c>
      <c r="K1089" s="186" t="str">
        <f t="shared" si="98"/>
        <v>ATRASADO</v>
      </c>
    </row>
    <row r="1090" spans="2:11">
      <c r="B1090" s="143">
        <v>40651</v>
      </c>
      <c r="C1090" s="42">
        <v>127304</v>
      </c>
      <c r="D1090" s="13" t="s">
        <v>393</v>
      </c>
      <c r="E1090" s="19" t="s">
        <v>394</v>
      </c>
      <c r="F1090" s="60">
        <v>2243</v>
      </c>
      <c r="G1090" s="32">
        <v>276101.34000000003</v>
      </c>
      <c r="H1090" s="36">
        <v>40651</v>
      </c>
      <c r="I1090" s="130">
        <f t="shared" si="96"/>
        <v>0</v>
      </c>
      <c r="J1090" s="130">
        <f t="shared" si="97"/>
        <v>276101.34000000003</v>
      </c>
      <c r="K1090" s="186" t="str">
        <f t="shared" si="98"/>
        <v>ATRASADO</v>
      </c>
    </row>
    <row r="1091" spans="2:11">
      <c r="B1091" s="143">
        <v>40663</v>
      </c>
      <c r="C1091" s="42">
        <v>127058</v>
      </c>
      <c r="D1091" s="13" t="s">
        <v>393</v>
      </c>
      <c r="E1091" s="19" t="s">
        <v>394</v>
      </c>
      <c r="F1091" s="60">
        <v>2243</v>
      </c>
      <c r="G1091" s="32">
        <v>276101.33</v>
      </c>
      <c r="H1091" s="36">
        <v>40663</v>
      </c>
      <c r="I1091" s="130">
        <f t="shared" si="96"/>
        <v>0</v>
      </c>
      <c r="J1091" s="130">
        <f t="shared" si="97"/>
        <v>276101.33</v>
      </c>
      <c r="K1091" s="186" t="str">
        <f t="shared" si="98"/>
        <v>ATRASADO</v>
      </c>
    </row>
    <row r="1092" spans="2:11" s="86" customFormat="1">
      <c r="B1092" s="143"/>
      <c r="C1092" s="42"/>
      <c r="D1092" s="13"/>
      <c r="E1092" s="19"/>
      <c r="F1092" s="60"/>
      <c r="G1092" s="32"/>
      <c r="H1092" s="43"/>
      <c r="I1092" s="130" t="str">
        <f t="shared" si="96"/>
        <v/>
      </c>
      <c r="J1092" s="130" t="str">
        <f t="shared" si="97"/>
        <v/>
      </c>
      <c r="K1092" s="186"/>
    </row>
    <row r="1093" spans="2:11">
      <c r="B1093" s="20">
        <v>40196</v>
      </c>
      <c r="C1093" s="16">
        <v>1500000116</v>
      </c>
      <c r="D1093" s="13" t="s">
        <v>494</v>
      </c>
      <c r="E1093" s="19" t="s">
        <v>102</v>
      </c>
      <c r="F1093" s="60">
        <v>2221</v>
      </c>
      <c r="G1093" s="32">
        <v>20000</v>
      </c>
      <c r="H1093" s="10">
        <v>40196</v>
      </c>
      <c r="I1093" s="130">
        <f t="shared" si="96"/>
        <v>0</v>
      </c>
      <c r="J1093" s="130">
        <f t="shared" si="97"/>
        <v>20000</v>
      </c>
      <c r="K1093" s="186" t="str">
        <f>IF(J1093&gt;0,"ATRASADO","")</f>
        <v>ATRASADO</v>
      </c>
    </row>
    <row r="1094" spans="2:11" s="86" customFormat="1">
      <c r="B1094" s="20"/>
      <c r="C1094" s="16"/>
      <c r="D1094" s="13"/>
      <c r="E1094" s="19"/>
      <c r="F1094" s="60"/>
      <c r="G1094" s="32"/>
      <c r="H1094" s="10"/>
      <c r="I1094" s="130" t="str">
        <f t="shared" si="96"/>
        <v/>
      </c>
      <c r="J1094" s="130" t="str">
        <f t="shared" si="97"/>
        <v/>
      </c>
      <c r="K1094" s="186"/>
    </row>
    <row r="1095" spans="2:11">
      <c r="B1095" s="11">
        <v>38717</v>
      </c>
      <c r="C1095" s="12" t="s">
        <v>18</v>
      </c>
      <c r="D1095" s="13" t="s">
        <v>257</v>
      </c>
      <c r="E1095" s="19" t="s">
        <v>18</v>
      </c>
      <c r="F1095" s="60">
        <v>4213</v>
      </c>
      <c r="G1095" s="32">
        <v>350714348.25</v>
      </c>
      <c r="H1095" s="11">
        <v>38717</v>
      </c>
      <c r="I1095" s="130">
        <f t="shared" si="96"/>
        <v>0</v>
      </c>
      <c r="J1095" s="130">
        <f t="shared" si="97"/>
        <v>350714348.25</v>
      </c>
      <c r="K1095" s="186" t="str">
        <f>IF(J1095&gt;0,"ATRASADO","")</f>
        <v>ATRASADO</v>
      </c>
    </row>
    <row r="1096" spans="2:11" s="95" customFormat="1">
      <c r="B1096" s="141"/>
      <c r="C1096" s="88"/>
      <c r="D1096" s="13"/>
      <c r="E1096" s="19"/>
      <c r="F1096" s="89"/>
      <c r="G1096" s="90"/>
      <c r="H1096" s="91"/>
      <c r="I1096" s="130" t="str">
        <f t="shared" si="96"/>
        <v/>
      </c>
      <c r="J1096" s="130" t="str">
        <f t="shared" si="97"/>
        <v/>
      </c>
      <c r="K1096" s="186"/>
    </row>
    <row r="1097" spans="2:11" ht="24.75">
      <c r="B1097" s="11">
        <v>40458</v>
      </c>
      <c r="C1097" s="12" t="s">
        <v>18</v>
      </c>
      <c r="D1097" s="13" t="s">
        <v>256</v>
      </c>
      <c r="E1097" s="19" t="s">
        <v>18</v>
      </c>
      <c r="F1097" s="60">
        <v>4213</v>
      </c>
      <c r="G1097" s="32">
        <v>7422916.1400000006</v>
      </c>
      <c r="H1097" s="11">
        <v>40458</v>
      </c>
      <c r="I1097" s="130">
        <f t="shared" si="96"/>
        <v>0</v>
      </c>
      <c r="J1097" s="130">
        <f t="shared" si="97"/>
        <v>7422916.1400000006</v>
      </c>
      <c r="K1097" s="186" t="str">
        <f>IF(J1097&gt;0,"ATRASADO","")</f>
        <v>ATRASADO</v>
      </c>
    </row>
    <row r="1098" spans="2:11" s="86" customFormat="1">
      <c r="B1098" s="11"/>
      <c r="C1098" s="12"/>
      <c r="D1098" s="13"/>
      <c r="E1098" s="19"/>
      <c r="F1098" s="60"/>
      <c r="G1098" s="32"/>
      <c r="H1098" s="11"/>
      <c r="I1098" s="130" t="str">
        <f t="shared" si="96"/>
        <v/>
      </c>
      <c r="J1098" s="130" t="str">
        <f t="shared" si="97"/>
        <v/>
      </c>
      <c r="K1098" s="186"/>
    </row>
    <row r="1099" spans="2:11">
      <c r="B1099" s="36">
        <v>40679</v>
      </c>
      <c r="C1099" s="35" t="s">
        <v>208</v>
      </c>
      <c r="D1099" s="13" t="s">
        <v>209</v>
      </c>
      <c r="E1099" s="19" t="s">
        <v>205</v>
      </c>
      <c r="F1099" s="60">
        <v>2311</v>
      </c>
      <c r="G1099" s="32">
        <v>5340</v>
      </c>
      <c r="H1099" s="36">
        <v>40679</v>
      </c>
      <c r="I1099" s="130">
        <f t="shared" si="96"/>
        <v>0</v>
      </c>
      <c r="J1099" s="130">
        <f t="shared" si="97"/>
        <v>5340</v>
      </c>
      <c r="K1099" s="186" t="str">
        <f t="shared" ref="K1099:K1111" si="99">IF(J1099&gt;0,"ATRASADO","")</f>
        <v>ATRASADO</v>
      </c>
    </row>
    <row r="1100" spans="2:11">
      <c r="B1100" s="36">
        <v>40679</v>
      </c>
      <c r="C1100" s="35" t="s">
        <v>210</v>
      </c>
      <c r="D1100" s="13" t="s">
        <v>209</v>
      </c>
      <c r="E1100" s="19" t="s">
        <v>205</v>
      </c>
      <c r="F1100" s="60">
        <v>2311</v>
      </c>
      <c r="G1100" s="32">
        <v>5340</v>
      </c>
      <c r="H1100" s="36">
        <v>40679</v>
      </c>
      <c r="I1100" s="130">
        <f t="shared" si="96"/>
        <v>0</v>
      </c>
      <c r="J1100" s="130">
        <f t="shared" si="97"/>
        <v>5340</v>
      </c>
      <c r="K1100" s="186" t="str">
        <f t="shared" si="99"/>
        <v>ATRASADO</v>
      </c>
    </row>
    <row r="1101" spans="2:11">
      <c r="B1101" s="36">
        <v>40679</v>
      </c>
      <c r="C1101" s="35" t="s">
        <v>211</v>
      </c>
      <c r="D1101" s="13" t="s">
        <v>209</v>
      </c>
      <c r="E1101" s="19" t="s">
        <v>205</v>
      </c>
      <c r="F1101" s="60">
        <v>2311</v>
      </c>
      <c r="G1101" s="32">
        <v>5340</v>
      </c>
      <c r="H1101" s="36">
        <v>40679</v>
      </c>
      <c r="I1101" s="130">
        <f t="shared" si="96"/>
        <v>0</v>
      </c>
      <c r="J1101" s="130">
        <f t="shared" si="97"/>
        <v>5340</v>
      </c>
      <c r="K1101" s="186" t="str">
        <f t="shared" si="99"/>
        <v>ATRASADO</v>
      </c>
    </row>
    <row r="1102" spans="2:11">
      <c r="B1102" s="36">
        <v>40679</v>
      </c>
      <c r="C1102" s="35" t="s">
        <v>212</v>
      </c>
      <c r="D1102" s="13" t="s">
        <v>209</v>
      </c>
      <c r="E1102" s="19" t="s">
        <v>205</v>
      </c>
      <c r="F1102" s="60">
        <v>2311</v>
      </c>
      <c r="G1102" s="32">
        <v>5340</v>
      </c>
      <c r="H1102" s="36">
        <v>40679</v>
      </c>
      <c r="I1102" s="130">
        <f t="shared" si="96"/>
        <v>0</v>
      </c>
      <c r="J1102" s="130">
        <f t="shared" si="97"/>
        <v>5340</v>
      </c>
      <c r="K1102" s="186" t="str">
        <f t="shared" si="99"/>
        <v>ATRASADO</v>
      </c>
    </row>
    <row r="1103" spans="2:11" s="86" customFormat="1">
      <c r="B1103" s="36">
        <v>40679</v>
      </c>
      <c r="C1103" s="35" t="s">
        <v>213</v>
      </c>
      <c r="D1103" s="13" t="s">
        <v>209</v>
      </c>
      <c r="E1103" s="19" t="s">
        <v>205</v>
      </c>
      <c r="F1103" s="60">
        <v>2311</v>
      </c>
      <c r="G1103" s="32">
        <v>5550</v>
      </c>
      <c r="H1103" s="36">
        <v>40679</v>
      </c>
      <c r="I1103" s="130">
        <f t="shared" ref="I1103:I1134" si="100">IF(G1103&gt;0,0,"")</f>
        <v>0</v>
      </c>
      <c r="J1103" s="130">
        <f t="shared" ref="J1103:J1134" si="101">IF(I1103=0,G1103,"")</f>
        <v>5550</v>
      </c>
      <c r="K1103" s="186" t="str">
        <f t="shared" si="99"/>
        <v>ATRASADO</v>
      </c>
    </row>
    <row r="1104" spans="2:11">
      <c r="B1104" s="36">
        <v>40809</v>
      </c>
      <c r="C1104" s="35" t="s">
        <v>214</v>
      </c>
      <c r="D1104" s="13" t="s">
        <v>209</v>
      </c>
      <c r="E1104" s="19" t="s">
        <v>205</v>
      </c>
      <c r="F1104" s="60">
        <v>2311</v>
      </c>
      <c r="G1104" s="32">
        <v>5250</v>
      </c>
      <c r="H1104" s="36">
        <v>40809</v>
      </c>
      <c r="I1104" s="130">
        <f t="shared" si="100"/>
        <v>0</v>
      </c>
      <c r="J1104" s="130">
        <f t="shared" si="101"/>
        <v>5250</v>
      </c>
      <c r="K1104" s="186" t="str">
        <f t="shared" si="99"/>
        <v>ATRASADO</v>
      </c>
    </row>
    <row r="1105" spans="2:11" s="86" customFormat="1">
      <c r="B1105" s="36">
        <v>40809</v>
      </c>
      <c r="C1105" s="35" t="s">
        <v>215</v>
      </c>
      <c r="D1105" s="13" t="s">
        <v>209</v>
      </c>
      <c r="E1105" s="19" t="s">
        <v>205</v>
      </c>
      <c r="F1105" s="60">
        <v>2311</v>
      </c>
      <c r="G1105" s="32">
        <v>5250</v>
      </c>
      <c r="H1105" s="36">
        <v>40809</v>
      </c>
      <c r="I1105" s="130">
        <f t="shared" si="100"/>
        <v>0</v>
      </c>
      <c r="J1105" s="130">
        <f t="shared" si="101"/>
        <v>5250</v>
      </c>
      <c r="K1105" s="186" t="str">
        <f t="shared" si="99"/>
        <v>ATRASADO</v>
      </c>
    </row>
    <row r="1106" spans="2:11">
      <c r="B1106" s="36">
        <v>40809</v>
      </c>
      <c r="C1106" s="35" t="s">
        <v>216</v>
      </c>
      <c r="D1106" s="13" t="s">
        <v>209</v>
      </c>
      <c r="E1106" s="19" t="s">
        <v>205</v>
      </c>
      <c r="F1106" s="60">
        <v>2311</v>
      </c>
      <c r="G1106" s="32">
        <v>5250</v>
      </c>
      <c r="H1106" s="36">
        <v>40809</v>
      </c>
      <c r="I1106" s="130">
        <f t="shared" si="100"/>
        <v>0</v>
      </c>
      <c r="J1106" s="130">
        <f t="shared" si="101"/>
        <v>5250</v>
      </c>
      <c r="K1106" s="186" t="str">
        <f t="shared" si="99"/>
        <v>ATRASADO</v>
      </c>
    </row>
    <row r="1107" spans="2:11">
      <c r="B1107" s="36">
        <v>40809</v>
      </c>
      <c r="C1107" s="35" t="s">
        <v>217</v>
      </c>
      <c r="D1107" s="13" t="s">
        <v>209</v>
      </c>
      <c r="E1107" s="19" t="s">
        <v>205</v>
      </c>
      <c r="F1107" s="60">
        <v>2311</v>
      </c>
      <c r="G1107" s="32">
        <v>5250</v>
      </c>
      <c r="H1107" s="36">
        <v>40809</v>
      </c>
      <c r="I1107" s="130">
        <f t="shared" si="100"/>
        <v>0</v>
      </c>
      <c r="J1107" s="130">
        <f t="shared" si="101"/>
        <v>5250</v>
      </c>
      <c r="K1107" s="186" t="str">
        <f t="shared" si="99"/>
        <v>ATRASADO</v>
      </c>
    </row>
    <row r="1108" spans="2:11">
      <c r="B1108" s="36">
        <v>40833</v>
      </c>
      <c r="C1108" s="35" t="s">
        <v>218</v>
      </c>
      <c r="D1108" s="13" t="s">
        <v>209</v>
      </c>
      <c r="E1108" s="19" t="s">
        <v>205</v>
      </c>
      <c r="F1108" s="60">
        <v>2311</v>
      </c>
      <c r="G1108" s="32">
        <v>5250</v>
      </c>
      <c r="H1108" s="36">
        <v>40833</v>
      </c>
      <c r="I1108" s="130">
        <f t="shared" si="100"/>
        <v>0</v>
      </c>
      <c r="J1108" s="130">
        <f t="shared" si="101"/>
        <v>5250</v>
      </c>
      <c r="K1108" s="186" t="str">
        <f t="shared" si="99"/>
        <v>ATRASADO</v>
      </c>
    </row>
    <row r="1109" spans="2:11">
      <c r="B1109" s="36">
        <v>40833</v>
      </c>
      <c r="C1109" s="35" t="s">
        <v>219</v>
      </c>
      <c r="D1109" s="13" t="s">
        <v>209</v>
      </c>
      <c r="E1109" s="19" t="s">
        <v>205</v>
      </c>
      <c r="F1109" s="60">
        <v>2311</v>
      </c>
      <c r="G1109" s="32">
        <v>5250</v>
      </c>
      <c r="H1109" s="36">
        <v>40833</v>
      </c>
      <c r="I1109" s="130">
        <f t="shared" si="100"/>
        <v>0</v>
      </c>
      <c r="J1109" s="130">
        <f t="shared" si="101"/>
        <v>5250</v>
      </c>
      <c r="K1109" s="186" t="str">
        <f t="shared" si="99"/>
        <v>ATRASADO</v>
      </c>
    </row>
    <row r="1110" spans="2:11">
      <c r="B1110" s="36">
        <v>40833</v>
      </c>
      <c r="C1110" s="35" t="s">
        <v>220</v>
      </c>
      <c r="D1110" s="13" t="s">
        <v>209</v>
      </c>
      <c r="E1110" s="19" t="s">
        <v>205</v>
      </c>
      <c r="F1110" s="60">
        <v>2311</v>
      </c>
      <c r="G1110" s="32">
        <v>4200</v>
      </c>
      <c r="H1110" s="36">
        <v>40833</v>
      </c>
      <c r="I1110" s="130">
        <f t="shared" si="100"/>
        <v>0</v>
      </c>
      <c r="J1110" s="130">
        <f t="shared" si="101"/>
        <v>4200</v>
      </c>
      <c r="K1110" s="186" t="str">
        <f t="shared" si="99"/>
        <v>ATRASADO</v>
      </c>
    </row>
    <row r="1111" spans="2:11">
      <c r="B1111" s="36">
        <v>40833</v>
      </c>
      <c r="C1111" s="35" t="s">
        <v>221</v>
      </c>
      <c r="D1111" s="13" t="s">
        <v>209</v>
      </c>
      <c r="E1111" s="19" t="s">
        <v>205</v>
      </c>
      <c r="F1111" s="60">
        <v>2311</v>
      </c>
      <c r="G1111" s="32">
        <v>4322.1499999999996</v>
      </c>
      <c r="H1111" s="36">
        <v>40833</v>
      </c>
      <c r="I1111" s="130">
        <f t="shared" si="100"/>
        <v>0</v>
      </c>
      <c r="J1111" s="130">
        <f t="shared" si="101"/>
        <v>4322.1499999999996</v>
      </c>
      <c r="K1111" s="186" t="str">
        <f t="shared" si="99"/>
        <v>ATRASADO</v>
      </c>
    </row>
    <row r="1112" spans="2:11" s="120" customFormat="1">
      <c r="B1112" s="36"/>
      <c r="C1112" s="35"/>
      <c r="D1112" s="13"/>
      <c r="E1112" s="19"/>
      <c r="F1112" s="60"/>
      <c r="G1112" s="32"/>
      <c r="H1112" s="36"/>
      <c r="I1112" s="130" t="str">
        <f t="shared" si="100"/>
        <v/>
      </c>
      <c r="J1112" s="130" t="str">
        <f t="shared" si="101"/>
        <v/>
      </c>
      <c r="K1112" s="186"/>
    </row>
    <row r="1113" spans="2:11">
      <c r="B1113" s="36">
        <v>40652</v>
      </c>
      <c r="C1113" s="12" t="s">
        <v>397</v>
      </c>
      <c r="D1113" s="13" t="s">
        <v>398</v>
      </c>
      <c r="E1113" s="19" t="s">
        <v>399</v>
      </c>
      <c r="F1113" s="60">
        <v>2258</v>
      </c>
      <c r="G1113" s="32">
        <v>14784</v>
      </c>
      <c r="H1113" s="36">
        <v>40652</v>
      </c>
      <c r="I1113" s="130">
        <f t="shared" si="100"/>
        <v>0</v>
      </c>
      <c r="J1113" s="130">
        <f t="shared" si="101"/>
        <v>14784</v>
      </c>
      <c r="K1113" s="186" t="str">
        <f t="shared" ref="K1113:K1122" si="102">IF(J1113&gt;0,"ATRASADO","")</f>
        <v>ATRASADO</v>
      </c>
    </row>
    <row r="1114" spans="2:11">
      <c r="B1114" s="36">
        <v>40652</v>
      </c>
      <c r="C1114" s="12" t="s">
        <v>400</v>
      </c>
      <c r="D1114" s="13" t="s">
        <v>398</v>
      </c>
      <c r="E1114" s="19" t="s">
        <v>399</v>
      </c>
      <c r="F1114" s="60">
        <v>2258</v>
      </c>
      <c r="G1114" s="32">
        <v>6784</v>
      </c>
      <c r="H1114" s="36">
        <v>40652</v>
      </c>
      <c r="I1114" s="130">
        <f t="shared" si="100"/>
        <v>0</v>
      </c>
      <c r="J1114" s="130">
        <f t="shared" si="101"/>
        <v>6784</v>
      </c>
      <c r="K1114" s="186" t="str">
        <f t="shared" si="102"/>
        <v>ATRASADO</v>
      </c>
    </row>
    <row r="1115" spans="2:11">
      <c r="B1115" s="10">
        <v>40910</v>
      </c>
      <c r="C1115" s="12">
        <v>1501547576</v>
      </c>
      <c r="D1115" s="13" t="s">
        <v>398</v>
      </c>
      <c r="E1115" s="19" t="s">
        <v>429</v>
      </c>
      <c r="F1115" s="60">
        <v>2258</v>
      </c>
      <c r="G1115" s="32">
        <v>21576</v>
      </c>
      <c r="H1115" s="36">
        <v>40910</v>
      </c>
      <c r="I1115" s="130">
        <f t="shared" si="100"/>
        <v>0</v>
      </c>
      <c r="J1115" s="130">
        <f t="shared" si="101"/>
        <v>21576</v>
      </c>
      <c r="K1115" s="186" t="str">
        <f t="shared" si="102"/>
        <v>ATRASADO</v>
      </c>
    </row>
    <row r="1116" spans="2:11">
      <c r="B1116" s="10">
        <v>40910</v>
      </c>
      <c r="C1116" s="12">
        <v>1501547577</v>
      </c>
      <c r="D1116" s="13" t="s">
        <v>398</v>
      </c>
      <c r="E1116" s="19" t="s">
        <v>429</v>
      </c>
      <c r="F1116" s="60">
        <v>2258</v>
      </c>
      <c r="G1116" s="32">
        <v>21576</v>
      </c>
      <c r="H1116" s="36">
        <v>40910</v>
      </c>
      <c r="I1116" s="130">
        <f t="shared" si="100"/>
        <v>0</v>
      </c>
      <c r="J1116" s="130">
        <f t="shared" si="101"/>
        <v>21576</v>
      </c>
      <c r="K1116" s="186" t="str">
        <f t="shared" si="102"/>
        <v>ATRASADO</v>
      </c>
    </row>
    <row r="1117" spans="2:11">
      <c r="B1117" s="10">
        <v>40910</v>
      </c>
      <c r="C1117" s="12">
        <v>1501547578</v>
      </c>
      <c r="D1117" s="13" t="s">
        <v>398</v>
      </c>
      <c r="E1117" s="19" t="s">
        <v>429</v>
      </c>
      <c r="F1117" s="60">
        <v>2258</v>
      </c>
      <c r="G1117" s="32">
        <v>21576</v>
      </c>
      <c r="H1117" s="36">
        <v>40910</v>
      </c>
      <c r="I1117" s="130">
        <f t="shared" si="100"/>
        <v>0</v>
      </c>
      <c r="J1117" s="130">
        <f t="shared" si="101"/>
        <v>21576</v>
      </c>
      <c r="K1117" s="186" t="str">
        <f t="shared" si="102"/>
        <v>ATRASADO</v>
      </c>
    </row>
    <row r="1118" spans="2:11">
      <c r="B1118" s="10">
        <v>40910</v>
      </c>
      <c r="C1118" s="12">
        <v>1501547579</v>
      </c>
      <c r="D1118" s="13" t="s">
        <v>398</v>
      </c>
      <c r="E1118" s="19" t="s">
        <v>429</v>
      </c>
      <c r="F1118" s="60">
        <v>2258</v>
      </c>
      <c r="G1118" s="32">
        <v>21576</v>
      </c>
      <c r="H1118" s="36">
        <v>40910</v>
      </c>
      <c r="I1118" s="130">
        <f t="shared" si="100"/>
        <v>0</v>
      </c>
      <c r="J1118" s="130">
        <f t="shared" si="101"/>
        <v>21576</v>
      </c>
      <c r="K1118" s="186" t="str">
        <f t="shared" si="102"/>
        <v>ATRASADO</v>
      </c>
    </row>
    <row r="1119" spans="2:11">
      <c r="B1119" s="10">
        <v>40918</v>
      </c>
      <c r="C1119" s="12">
        <v>1501547572</v>
      </c>
      <c r="D1119" s="13" t="s">
        <v>398</v>
      </c>
      <c r="E1119" s="19" t="s">
        <v>429</v>
      </c>
      <c r="F1119" s="60">
        <v>2258</v>
      </c>
      <c r="G1119" s="32">
        <v>20088</v>
      </c>
      <c r="H1119" s="36">
        <v>40918</v>
      </c>
      <c r="I1119" s="130">
        <f t="shared" si="100"/>
        <v>0</v>
      </c>
      <c r="J1119" s="130">
        <f t="shared" si="101"/>
        <v>20088</v>
      </c>
      <c r="K1119" s="186" t="str">
        <f t="shared" si="102"/>
        <v>ATRASADO</v>
      </c>
    </row>
    <row r="1120" spans="2:11">
      <c r="B1120" s="10">
        <v>40918</v>
      </c>
      <c r="C1120" s="12">
        <v>1501547573</v>
      </c>
      <c r="D1120" s="13" t="s">
        <v>398</v>
      </c>
      <c r="E1120" s="19" t="s">
        <v>429</v>
      </c>
      <c r="F1120" s="60">
        <v>2258</v>
      </c>
      <c r="G1120" s="32">
        <v>20088</v>
      </c>
      <c r="H1120" s="36">
        <v>40918</v>
      </c>
      <c r="I1120" s="130">
        <f t="shared" si="100"/>
        <v>0</v>
      </c>
      <c r="J1120" s="130">
        <f t="shared" si="101"/>
        <v>20088</v>
      </c>
      <c r="K1120" s="186" t="str">
        <f t="shared" si="102"/>
        <v>ATRASADO</v>
      </c>
    </row>
    <row r="1121" spans="2:11">
      <c r="B1121" s="10">
        <v>40918</v>
      </c>
      <c r="C1121" s="12">
        <v>1501547574</v>
      </c>
      <c r="D1121" s="13" t="s">
        <v>398</v>
      </c>
      <c r="E1121" s="19" t="s">
        <v>429</v>
      </c>
      <c r="F1121" s="60">
        <v>2258</v>
      </c>
      <c r="G1121" s="32">
        <v>20088</v>
      </c>
      <c r="H1121" s="36">
        <v>40918</v>
      </c>
      <c r="I1121" s="130">
        <f t="shared" si="100"/>
        <v>0</v>
      </c>
      <c r="J1121" s="130">
        <f t="shared" si="101"/>
        <v>20088</v>
      </c>
      <c r="K1121" s="186" t="str">
        <f t="shared" si="102"/>
        <v>ATRASADO</v>
      </c>
    </row>
    <row r="1122" spans="2:11">
      <c r="B1122" s="10">
        <v>40918</v>
      </c>
      <c r="C1122" s="12">
        <v>1501547575</v>
      </c>
      <c r="D1122" s="13" t="s">
        <v>398</v>
      </c>
      <c r="E1122" s="19" t="s">
        <v>429</v>
      </c>
      <c r="F1122" s="60">
        <v>2258</v>
      </c>
      <c r="G1122" s="32">
        <v>31088</v>
      </c>
      <c r="H1122" s="36">
        <v>40918</v>
      </c>
      <c r="I1122" s="130">
        <f t="shared" si="100"/>
        <v>0</v>
      </c>
      <c r="J1122" s="130">
        <f t="shared" si="101"/>
        <v>31088</v>
      </c>
      <c r="K1122" s="186" t="str">
        <f t="shared" si="102"/>
        <v>ATRASADO</v>
      </c>
    </row>
    <row r="1123" spans="2:11" s="86" customFormat="1">
      <c r="B1123" s="10"/>
      <c r="C1123" s="12"/>
      <c r="D1123" s="13"/>
      <c r="E1123" s="19"/>
      <c r="F1123" s="60"/>
      <c r="G1123" s="32"/>
      <c r="H1123" s="36"/>
      <c r="I1123" s="130" t="str">
        <f t="shared" si="100"/>
        <v/>
      </c>
      <c r="J1123" s="130" t="str">
        <f t="shared" si="101"/>
        <v/>
      </c>
      <c r="K1123" s="186"/>
    </row>
    <row r="1124" spans="2:11" ht="24.75">
      <c r="B1124" s="11">
        <v>40543</v>
      </c>
      <c r="C1124" s="18" t="s">
        <v>250</v>
      </c>
      <c r="D1124" s="13" t="s">
        <v>247</v>
      </c>
      <c r="E1124" s="19" t="s">
        <v>248</v>
      </c>
      <c r="F1124" s="60">
        <v>2271</v>
      </c>
      <c r="G1124" s="32">
        <v>3549870.4</v>
      </c>
      <c r="H1124" s="11">
        <v>40543</v>
      </c>
      <c r="I1124" s="130">
        <f t="shared" si="100"/>
        <v>0</v>
      </c>
      <c r="J1124" s="130">
        <f t="shared" si="101"/>
        <v>3549870.4</v>
      </c>
      <c r="K1124" s="186" t="str">
        <f>IF(J1124&gt;0,"ATRASADO","")</f>
        <v>ATRASADO</v>
      </c>
    </row>
    <row r="1125" spans="2:11" s="86" customFormat="1">
      <c r="B1125" s="11"/>
      <c r="C1125" s="18"/>
      <c r="D1125" s="13"/>
      <c r="E1125" s="19"/>
      <c r="F1125" s="60"/>
      <c r="G1125" s="32"/>
      <c r="H1125" s="11"/>
      <c r="I1125" s="130" t="str">
        <f t="shared" si="100"/>
        <v/>
      </c>
      <c r="J1125" s="130" t="str">
        <f t="shared" si="101"/>
        <v/>
      </c>
      <c r="K1125" s="186"/>
    </row>
    <row r="1126" spans="2:11" ht="24.75">
      <c r="B1126" s="36">
        <v>40543</v>
      </c>
      <c r="C1126" s="12" t="s">
        <v>501</v>
      </c>
      <c r="D1126" s="13" t="s">
        <v>500</v>
      </c>
      <c r="E1126" s="19" t="s">
        <v>102</v>
      </c>
      <c r="F1126" s="60">
        <v>2221</v>
      </c>
      <c r="G1126" s="32">
        <v>232000</v>
      </c>
      <c r="H1126" s="36">
        <v>40543</v>
      </c>
      <c r="I1126" s="130">
        <f t="shared" si="100"/>
        <v>0</v>
      </c>
      <c r="J1126" s="130">
        <f t="shared" si="101"/>
        <v>232000</v>
      </c>
      <c r="K1126" s="186" t="str">
        <f>IF(J1126&gt;0,"ATRASADO","")</f>
        <v>ATRASADO</v>
      </c>
    </row>
    <row r="1127" spans="2:11" ht="24.75">
      <c r="B1127" s="36">
        <v>39917</v>
      </c>
      <c r="C1127" s="12" t="s">
        <v>502</v>
      </c>
      <c r="D1127" s="13" t="s">
        <v>500</v>
      </c>
      <c r="E1127" s="19" t="s">
        <v>102</v>
      </c>
      <c r="F1127" s="60">
        <v>2221</v>
      </c>
      <c r="G1127" s="32">
        <v>109400</v>
      </c>
      <c r="H1127" s="36">
        <v>39917</v>
      </c>
      <c r="I1127" s="130">
        <f t="shared" si="100"/>
        <v>0</v>
      </c>
      <c r="J1127" s="130">
        <f t="shared" si="101"/>
        <v>109400</v>
      </c>
      <c r="K1127" s="186" t="str">
        <f>IF(J1127&gt;0,"ATRASADO","")</f>
        <v>ATRASADO</v>
      </c>
    </row>
    <row r="1128" spans="2:11" ht="24.75">
      <c r="B1128" s="36">
        <v>40463</v>
      </c>
      <c r="C1128" s="12" t="s">
        <v>503</v>
      </c>
      <c r="D1128" s="13" t="s">
        <v>500</v>
      </c>
      <c r="E1128" s="19" t="s">
        <v>102</v>
      </c>
      <c r="F1128" s="60">
        <v>2221</v>
      </c>
      <c r="G1128" s="32">
        <v>36818.400000000001</v>
      </c>
      <c r="H1128" s="36">
        <v>40463</v>
      </c>
      <c r="I1128" s="130">
        <f t="shared" si="100"/>
        <v>0</v>
      </c>
      <c r="J1128" s="130">
        <f t="shared" si="101"/>
        <v>36818.400000000001</v>
      </c>
      <c r="K1128" s="186" t="str">
        <f>IF(J1128&gt;0,"ATRASADO","")</f>
        <v>ATRASADO</v>
      </c>
    </row>
    <row r="1129" spans="2:11" s="86" customFormat="1">
      <c r="B1129" s="36"/>
      <c r="C1129" s="35"/>
      <c r="D1129" s="13"/>
      <c r="E1129" s="19"/>
      <c r="F1129" s="60"/>
      <c r="G1129" s="32"/>
      <c r="H1129" s="36"/>
      <c r="I1129" s="130" t="str">
        <f t="shared" si="100"/>
        <v/>
      </c>
      <c r="J1129" s="130" t="str">
        <f t="shared" si="101"/>
        <v/>
      </c>
      <c r="K1129" s="186"/>
    </row>
    <row r="1130" spans="2:11">
      <c r="B1130" s="36">
        <v>40899</v>
      </c>
      <c r="C1130" s="35" t="s">
        <v>401</v>
      </c>
      <c r="D1130" s="13" t="s">
        <v>402</v>
      </c>
      <c r="E1130" s="19" t="s">
        <v>394</v>
      </c>
      <c r="F1130" s="60">
        <v>2243</v>
      </c>
      <c r="G1130" s="32">
        <v>97758.55</v>
      </c>
      <c r="H1130" s="36">
        <v>40899</v>
      </c>
      <c r="I1130" s="130">
        <f t="shared" si="100"/>
        <v>0</v>
      </c>
      <c r="J1130" s="130">
        <f t="shared" si="101"/>
        <v>97758.55</v>
      </c>
      <c r="K1130" s="186" t="str">
        <f t="shared" ref="K1130:K1135" si="103">IF(J1130&gt;0,"ATRASADO","")</f>
        <v>ATRASADO</v>
      </c>
    </row>
    <row r="1131" spans="2:11">
      <c r="B1131" s="36">
        <v>40872</v>
      </c>
      <c r="C1131" s="35" t="s">
        <v>460</v>
      </c>
      <c r="D1131" s="13" t="s">
        <v>402</v>
      </c>
      <c r="E1131" s="19" t="s">
        <v>394</v>
      </c>
      <c r="F1131" s="60">
        <v>2243</v>
      </c>
      <c r="G1131" s="32">
        <v>47347.15</v>
      </c>
      <c r="H1131" s="36">
        <v>40899</v>
      </c>
      <c r="I1131" s="130">
        <f t="shared" si="100"/>
        <v>0</v>
      </c>
      <c r="J1131" s="130">
        <f t="shared" si="101"/>
        <v>47347.15</v>
      </c>
      <c r="K1131" s="186" t="str">
        <f t="shared" si="103"/>
        <v>ATRASADO</v>
      </c>
    </row>
    <row r="1132" spans="2:11">
      <c r="B1132" s="36">
        <v>40857</v>
      </c>
      <c r="C1132" s="35" t="s">
        <v>403</v>
      </c>
      <c r="D1132" s="13" t="s">
        <v>402</v>
      </c>
      <c r="E1132" s="19" t="s">
        <v>394</v>
      </c>
      <c r="F1132" s="60">
        <v>2243</v>
      </c>
      <c r="G1132" s="32">
        <v>64947.79</v>
      </c>
      <c r="H1132" s="36">
        <v>40857</v>
      </c>
      <c r="I1132" s="130">
        <f t="shared" si="100"/>
        <v>0</v>
      </c>
      <c r="J1132" s="130">
        <f t="shared" si="101"/>
        <v>64947.79</v>
      </c>
      <c r="K1132" s="186" t="str">
        <f t="shared" si="103"/>
        <v>ATRASADO</v>
      </c>
    </row>
    <row r="1133" spans="2:11">
      <c r="B1133" s="36">
        <v>40841</v>
      </c>
      <c r="C1133" s="35" t="s">
        <v>404</v>
      </c>
      <c r="D1133" s="13" t="s">
        <v>402</v>
      </c>
      <c r="E1133" s="19" t="s">
        <v>394</v>
      </c>
      <c r="F1133" s="60">
        <v>2243</v>
      </c>
      <c r="G1133" s="32">
        <v>63752.53</v>
      </c>
      <c r="H1133" s="36">
        <v>40841</v>
      </c>
      <c r="I1133" s="130">
        <f t="shared" si="100"/>
        <v>0</v>
      </c>
      <c r="J1133" s="130">
        <f t="shared" si="101"/>
        <v>63752.53</v>
      </c>
      <c r="K1133" s="186" t="str">
        <f t="shared" si="103"/>
        <v>ATRASADO</v>
      </c>
    </row>
    <row r="1134" spans="2:11" s="14" customFormat="1">
      <c r="B1134" s="36">
        <v>40796</v>
      </c>
      <c r="C1134" s="35" t="s">
        <v>405</v>
      </c>
      <c r="D1134" s="13" t="s">
        <v>402</v>
      </c>
      <c r="E1134" s="19" t="s">
        <v>394</v>
      </c>
      <c r="F1134" s="60">
        <v>2243</v>
      </c>
      <c r="G1134" s="32">
        <v>63723.519999999997</v>
      </c>
      <c r="H1134" s="36">
        <v>40796</v>
      </c>
      <c r="I1134" s="130">
        <f t="shared" si="100"/>
        <v>0</v>
      </c>
      <c r="J1134" s="130">
        <f t="shared" si="101"/>
        <v>63723.519999999997</v>
      </c>
      <c r="K1134" s="186" t="str">
        <f t="shared" si="103"/>
        <v>ATRASADO</v>
      </c>
    </row>
    <row r="1135" spans="2:11">
      <c r="B1135" s="36">
        <v>40826</v>
      </c>
      <c r="C1135" s="35" t="s">
        <v>406</v>
      </c>
      <c r="D1135" s="13" t="s">
        <v>402</v>
      </c>
      <c r="E1135" s="19" t="s">
        <v>394</v>
      </c>
      <c r="F1135" s="60">
        <v>2243</v>
      </c>
      <c r="G1135" s="32">
        <v>14142.43</v>
      </c>
      <c r="H1135" s="36">
        <v>40826</v>
      </c>
      <c r="I1135" s="130">
        <f t="shared" ref="I1135:I1166" si="104">IF(G1135&gt;0,0,"")</f>
        <v>0</v>
      </c>
      <c r="J1135" s="130">
        <f t="shared" ref="J1135:J1166" si="105">IF(I1135=0,G1135,"")</f>
        <v>14142.43</v>
      </c>
      <c r="K1135" s="186" t="str">
        <f t="shared" si="103"/>
        <v>ATRASADO</v>
      </c>
    </row>
    <row r="1136" spans="2:11" s="86" customFormat="1">
      <c r="B1136" s="36"/>
      <c r="C1136" s="35"/>
      <c r="D1136" s="13"/>
      <c r="E1136" s="19"/>
      <c r="F1136" s="60"/>
      <c r="G1136" s="32"/>
      <c r="H1136" s="36"/>
      <c r="I1136" s="130" t="str">
        <f t="shared" si="104"/>
        <v/>
      </c>
      <c r="J1136" s="130" t="str">
        <f t="shared" si="105"/>
        <v/>
      </c>
      <c r="K1136" s="186"/>
    </row>
    <row r="1137" spans="2:11" s="63" customFormat="1">
      <c r="B1137" s="11" t="s">
        <v>282</v>
      </c>
      <c r="C1137" s="21" t="s">
        <v>251</v>
      </c>
      <c r="D1137" s="13" t="s">
        <v>281</v>
      </c>
      <c r="E1137" s="19" t="s">
        <v>6</v>
      </c>
      <c r="F1137" s="60">
        <v>2254</v>
      </c>
      <c r="G1137" s="32">
        <v>37800</v>
      </c>
      <c r="H1137" s="11" t="s">
        <v>282</v>
      </c>
      <c r="I1137" s="130">
        <f t="shared" si="104"/>
        <v>0</v>
      </c>
      <c r="J1137" s="130">
        <f t="shared" si="105"/>
        <v>37800</v>
      </c>
      <c r="K1137" s="186" t="str">
        <f>IF(J1137&gt;0,"ATRASADO","")</f>
        <v>ATRASADO</v>
      </c>
    </row>
    <row r="1138" spans="2:11" s="63" customFormat="1">
      <c r="B1138" s="11">
        <v>40359</v>
      </c>
      <c r="C1138" s="21" t="s">
        <v>254</v>
      </c>
      <c r="D1138" s="13" t="s">
        <v>281</v>
      </c>
      <c r="E1138" s="19" t="s">
        <v>6</v>
      </c>
      <c r="F1138" s="60">
        <v>2254</v>
      </c>
      <c r="G1138" s="32">
        <v>39600</v>
      </c>
      <c r="H1138" s="11">
        <v>40359</v>
      </c>
      <c r="I1138" s="130">
        <f t="shared" si="104"/>
        <v>0</v>
      </c>
      <c r="J1138" s="130">
        <f t="shared" si="105"/>
        <v>39600</v>
      </c>
      <c r="K1138" s="186" t="str">
        <f>IF(J1138&gt;0,"ATRASADO","")</f>
        <v>ATRASADO</v>
      </c>
    </row>
    <row r="1139" spans="2:11">
      <c r="B1139" s="11">
        <v>40390</v>
      </c>
      <c r="C1139" s="21" t="s">
        <v>255</v>
      </c>
      <c r="D1139" s="13" t="s">
        <v>281</v>
      </c>
      <c r="E1139" s="19" t="s">
        <v>6</v>
      </c>
      <c r="F1139" s="60">
        <v>2254</v>
      </c>
      <c r="G1139" s="32">
        <v>14400</v>
      </c>
      <c r="H1139" s="11">
        <v>40390</v>
      </c>
      <c r="I1139" s="130">
        <f t="shared" si="104"/>
        <v>0</v>
      </c>
      <c r="J1139" s="130">
        <f t="shared" si="105"/>
        <v>14400</v>
      </c>
      <c r="K1139" s="186" t="str">
        <f>IF(J1139&gt;0,"ATRASADO","")</f>
        <v>ATRASADO</v>
      </c>
    </row>
    <row r="1140" spans="2:11" s="86" customFormat="1">
      <c r="B1140" s="11"/>
      <c r="C1140" s="21"/>
      <c r="D1140" s="13"/>
      <c r="E1140" s="19"/>
      <c r="F1140" s="60"/>
      <c r="G1140" s="32"/>
      <c r="H1140" s="11"/>
      <c r="I1140" s="130" t="str">
        <f t="shared" si="104"/>
        <v/>
      </c>
      <c r="J1140" s="130" t="str">
        <f t="shared" si="105"/>
        <v/>
      </c>
      <c r="K1140" s="186"/>
    </row>
    <row r="1141" spans="2:11">
      <c r="B1141" s="36">
        <v>40847</v>
      </c>
      <c r="C1141" s="35" t="s">
        <v>407</v>
      </c>
      <c r="D1141" s="13" t="s">
        <v>408</v>
      </c>
      <c r="E1141" s="19" t="s">
        <v>136</v>
      </c>
      <c r="F1141" s="60">
        <v>2332</v>
      </c>
      <c r="G1141" s="32">
        <v>38104.33</v>
      </c>
      <c r="H1141" s="36">
        <v>40847</v>
      </c>
      <c r="I1141" s="130">
        <f t="shared" si="104"/>
        <v>0</v>
      </c>
      <c r="J1141" s="130">
        <f t="shared" si="105"/>
        <v>38104.33</v>
      </c>
      <c r="K1141" s="186" t="str">
        <f>IF(J1141&gt;0,"ATRASADO","")</f>
        <v>ATRASADO</v>
      </c>
    </row>
    <row r="1142" spans="2:11" s="86" customFormat="1">
      <c r="B1142" s="36"/>
      <c r="C1142" s="35"/>
      <c r="D1142" s="13"/>
      <c r="E1142" s="19"/>
      <c r="F1142" s="60"/>
      <c r="G1142" s="32"/>
      <c r="H1142" s="36"/>
      <c r="I1142" s="130" t="str">
        <f t="shared" si="104"/>
        <v/>
      </c>
      <c r="J1142" s="130" t="str">
        <f t="shared" si="105"/>
        <v/>
      </c>
      <c r="K1142" s="186"/>
    </row>
    <row r="1143" spans="2:11">
      <c r="B1143" s="36">
        <v>40217</v>
      </c>
      <c r="C1143" s="35" t="s">
        <v>505</v>
      </c>
      <c r="D1143" s="13" t="s">
        <v>504</v>
      </c>
      <c r="E1143" s="19" t="s">
        <v>132</v>
      </c>
      <c r="F1143" s="60">
        <v>2287</v>
      </c>
      <c r="G1143" s="32">
        <v>252250</v>
      </c>
      <c r="H1143" s="36">
        <v>40217</v>
      </c>
      <c r="I1143" s="130">
        <f t="shared" si="104"/>
        <v>0</v>
      </c>
      <c r="J1143" s="130">
        <f t="shared" si="105"/>
        <v>252250</v>
      </c>
      <c r="K1143" s="186" t="str">
        <f>IF(J1143&gt;0,"ATRASADO","")</f>
        <v>ATRASADO</v>
      </c>
    </row>
    <row r="1144" spans="2:11" s="86" customFormat="1">
      <c r="B1144" s="36"/>
      <c r="C1144" s="35"/>
      <c r="D1144" s="13"/>
      <c r="E1144" s="19"/>
      <c r="F1144" s="60"/>
      <c r="G1144" s="32"/>
      <c r="H1144" s="36"/>
      <c r="I1144" s="130" t="str">
        <f t="shared" si="104"/>
        <v/>
      </c>
      <c r="J1144" s="130" t="str">
        <f t="shared" si="105"/>
        <v/>
      </c>
      <c r="K1144" s="186"/>
    </row>
    <row r="1145" spans="2:11">
      <c r="B1145" s="36">
        <v>40283</v>
      </c>
      <c r="C1145" s="35" t="s">
        <v>555</v>
      </c>
      <c r="D1145" s="13" t="s">
        <v>554</v>
      </c>
      <c r="E1145" s="19" t="s">
        <v>557</v>
      </c>
      <c r="F1145" s="60">
        <v>2272</v>
      </c>
      <c r="G1145" s="32">
        <v>22953</v>
      </c>
      <c r="H1145" s="36">
        <v>40283</v>
      </c>
      <c r="I1145" s="130">
        <f t="shared" si="104"/>
        <v>0</v>
      </c>
      <c r="J1145" s="130">
        <f t="shared" si="105"/>
        <v>22953</v>
      </c>
      <c r="K1145" s="186" t="str">
        <f>IF(J1145&gt;0,"ATRASADO","")</f>
        <v>ATRASADO</v>
      </c>
    </row>
    <row r="1146" spans="2:11">
      <c r="B1146" s="36">
        <v>40333</v>
      </c>
      <c r="C1146" s="35" t="s">
        <v>556</v>
      </c>
      <c r="D1146" s="13" t="s">
        <v>554</v>
      </c>
      <c r="E1146" s="19" t="s">
        <v>557</v>
      </c>
      <c r="F1146" s="60">
        <v>2272</v>
      </c>
      <c r="G1146" s="32">
        <v>7047</v>
      </c>
      <c r="H1146" s="36">
        <v>40333</v>
      </c>
      <c r="I1146" s="130">
        <f t="shared" si="104"/>
        <v>0</v>
      </c>
      <c r="J1146" s="130">
        <f t="shared" si="105"/>
        <v>7047</v>
      </c>
      <c r="K1146" s="186" t="str">
        <f>IF(J1146&gt;0,"ATRASADO","")</f>
        <v>ATRASADO</v>
      </c>
    </row>
    <row r="1147" spans="2:11" s="86" customFormat="1">
      <c r="B1147" s="36"/>
      <c r="C1147" s="35"/>
      <c r="D1147" s="13"/>
      <c r="E1147" s="19"/>
      <c r="F1147" s="60"/>
      <c r="G1147" s="32"/>
      <c r="H1147" s="36"/>
      <c r="I1147" s="130" t="str">
        <f t="shared" si="104"/>
        <v/>
      </c>
      <c r="J1147" s="130" t="str">
        <f t="shared" si="105"/>
        <v/>
      </c>
      <c r="K1147" s="186"/>
    </row>
    <row r="1148" spans="2:11" ht="24.75">
      <c r="B1148" s="36">
        <v>40754</v>
      </c>
      <c r="C1148" s="35" t="s">
        <v>409</v>
      </c>
      <c r="D1148" s="13" t="s">
        <v>410</v>
      </c>
      <c r="E1148" s="19" t="s">
        <v>411</v>
      </c>
      <c r="F1148" s="60">
        <v>2287</v>
      </c>
      <c r="G1148" s="32">
        <v>30000</v>
      </c>
      <c r="H1148" s="36">
        <v>40754</v>
      </c>
      <c r="I1148" s="130">
        <f t="shared" si="104"/>
        <v>0</v>
      </c>
      <c r="J1148" s="130">
        <f t="shared" si="105"/>
        <v>30000</v>
      </c>
      <c r="K1148" s="186" t="str">
        <f>IF(J1148&gt;0,"ATRASADO","")</f>
        <v>ATRASADO</v>
      </c>
    </row>
    <row r="1149" spans="2:11" s="125" customFormat="1">
      <c r="B1149" s="36"/>
      <c r="C1149" s="35"/>
      <c r="D1149" s="13"/>
      <c r="E1149" s="19"/>
      <c r="F1149" s="60"/>
      <c r="G1149" s="32"/>
      <c r="H1149" s="36"/>
      <c r="I1149" s="130" t="str">
        <f t="shared" si="104"/>
        <v/>
      </c>
      <c r="J1149" s="130" t="str">
        <f t="shared" si="105"/>
        <v/>
      </c>
      <c r="K1149" s="186"/>
    </row>
    <row r="1150" spans="2:11">
      <c r="B1150" s="11">
        <v>40359</v>
      </c>
      <c r="C1150" s="21" t="s">
        <v>254</v>
      </c>
      <c r="D1150" s="13" t="s">
        <v>283</v>
      </c>
      <c r="E1150" s="19" t="s">
        <v>6</v>
      </c>
      <c r="F1150" s="60">
        <v>2254</v>
      </c>
      <c r="G1150" s="32">
        <v>48400</v>
      </c>
      <c r="H1150" s="11">
        <v>40359</v>
      </c>
      <c r="I1150" s="130">
        <f t="shared" si="104"/>
        <v>0</v>
      </c>
      <c r="J1150" s="130">
        <f t="shared" si="105"/>
        <v>48400</v>
      </c>
      <c r="K1150" s="186" t="str">
        <f>IF(J1150&gt;0,"ATRASADO","")</f>
        <v>ATRASADO</v>
      </c>
    </row>
    <row r="1151" spans="2:11" s="63" customFormat="1">
      <c r="B1151" s="11">
        <v>40390</v>
      </c>
      <c r="C1151" s="21" t="s">
        <v>255</v>
      </c>
      <c r="D1151" s="13" t="s">
        <v>283</v>
      </c>
      <c r="E1151" s="19" t="s">
        <v>6</v>
      </c>
      <c r="F1151" s="60">
        <v>2254</v>
      </c>
      <c r="G1151" s="32">
        <v>17600</v>
      </c>
      <c r="H1151" s="11">
        <v>40390</v>
      </c>
      <c r="I1151" s="130">
        <f t="shared" si="104"/>
        <v>0</v>
      </c>
      <c r="J1151" s="130">
        <f t="shared" si="105"/>
        <v>17600</v>
      </c>
      <c r="K1151" s="186" t="str">
        <f>IF(J1151&gt;0,"ATRASADO","")</f>
        <v>ATRASADO</v>
      </c>
    </row>
    <row r="1152" spans="2:11" s="86" customFormat="1">
      <c r="B1152" s="11"/>
      <c r="C1152" s="21"/>
      <c r="D1152" s="13"/>
      <c r="E1152" s="19"/>
      <c r="F1152" s="60"/>
      <c r="G1152" s="32"/>
      <c r="H1152" s="11"/>
      <c r="I1152" s="130" t="str">
        <f t="shared" si="104"/>
        <v/>
      </c>
      <c r="J1152" s="130" t="str">
        <f t="shared" si="105"/>
        <v/>
      </c>
      <c r="K1152" s="186"/>
    </row>
    <row r="1153" spans="2:11" s="63" customFormat="1">
      <c r="B1153" s="10">
        <v>38668</v>
      </c>
      <c r="C1153" s="16">
        <v>236706</v>
      </c>
      <c r="D1153" s="13" t="s">
        <v>222</v>
      </c>
      <c r="E1153" s="19" t="s">
        <v>205</v>
      </c>
      <c r="F1153" s="60">
        <v>2311</v>
      </c>
      <c r="G1153" s="32">
        <v>897741.4</v>
      </c>
      <c r="H1153" s="10">
        <v>38668</v>
      </c>
      <c r="I1153" s="130">
        <f t="shared" si="104"/>
        <v>0</v>
      </c>
      <c r="J1153" s="130">
        <f t="shared" si="105"/>
        <v>897741.4</v>
      </c>
      <c r="K1153" s="186" t="str">
        <f>IF(J1153&gt;0,"ATRASADO","")</f>
        <v>ATRASADO</v>
      </c>
    </row>
    <row r="1154" spans="2:11">
      <c r="B1154" s="10">
        <v>38674</v>
      </c>
      <c r="C1154" s="16">
        <v>236970</v>
      </c>
      <c r="D1154" s="13" t="s">
        <v>222</v>
      </c>
      <c r="E1154" s="19" t="s">
        <v>205</v>
      </c>
      <c r="F1154" s="60">
        <v>2311</v>
      </c>
      <c r="G1154" s="32">
        <v>418841.2</v>
      </c>
      <c r="H1154" s="10">
        <v>38674</v>
      </c>
      <c r="I1154" s="130">
        <f t="shared" si="104"/>
        <v>0</v>
      </c>
      <c r="J1154" s="130">
        <f t="shared" si="105"/>
        <v>418841.2</v>
      </c>
      <c r="K1154" s="186" t="str">
        <f>IF(J1154&gt;0,"ATRASADO","")</f>
        <v>ATRASADO</v>
      </c>
    </row>
    <row r="1155" spans="2:11" s="86" customFormat="1">
      <c r="B1155" s="10"/>
      <c r="C1155" s="16"/>
      <c r="D1155" s="13"/>
      <c r="E1155" s="19"/>
      <c r="F1155" s="60"/>
      <c r="G1155" s="32"/>
      <c r="H1155" s="10"/>
      <c r="I1155" s="130" t="str">
        <f t="shared" si="104"/>
        <v/>
      </c>
      <c r="J1155" s="130" t="str">
        <f t="shared" si="105"/>
        <v/>
      </c>
      <c r="K1155" s="186"/>
    </row>
    <row r="1156" spans="2:11">
      <c r="B1156" s="11">
        <v>39691</v>
      </c>
      <c r="C1156" s="41" t="s">
        <v>439</v>
      </c>
      <c r="D1156" s="13" t="s">
        <v>472</v>
      </c>
      <c r="E1156" s="19" t="s">
        <v>473</v>
      </c>
      <c r="F1156" s="60"/>
      <c r="G1156" s="32">
        <v>4431262</v>
      </c>
      <c r="H1156" s="39">
        <v>39691</v>
      </c>
      <c r="I1156" s="130">
        <f t="shared" si="104"/>
        <v>0</v>
      </c>
      <c r="J1156" s="130">
        <f t="shared" si="105"/>
        <v>4431262</v>
      </c>
      <c r="K1156" s="186" t="str">
        <f>IF(J1156&gt;0,"ATRASADO","")</f>
        <v>ATRASADO</v>
      </c>
    </row>
    <row r="1157" spans="2:11" s="86" customFormat="1">
      <c r="B1157" s="11"/>
      <c r="C1157" s="41"/>
      <c r="D1157" s="13"/>
      <c r="E1157" s="19"/>
      <c r="F1157" s="60"/>
      <c r="G1157" s="32"/>
      <c r="H1157" s="39"/>
      <c r="I1157" s="130" t="str">
        <f t="shared" si="104"/>
        <v/>
      </c>
      <c r="J1157" s="130" t="str">
        <f t="shared" si="105"/>
        <v/>
      </c>
      <c r="K1157" s="186"/>
    </row>
    <row r="1158" spans="2:11">
      <c r="B1158" s="11">
        <v>40247</v>
      </c>
      <c r="C1158" s="21" t="s">
        <v>443</v>
      </c>
      <c r="D1158" s="13" t="s">
        <v>286</v>
      </c>
      <c r="E1158" s="19" t="s">
        <v>102</v>
      </c>
      <c r="F1158" s="60">
        <v>2221</v>
      </c>
      <c r="G1158" s="32">
        <v>23200</v>
      </c>
      <c r="H1158" s="11">
        <v>40280</v>
      </c>
      <c r="I1158" s="130">
        <f t="shared" si="104"/>
        <v>0</v>
      </c>
      <c r="J1158" s="130">
        <f t="shared" si="105"/>
        <v>23200</v>
      </c>
      <c r="K1158" s="186" t="str">
        <f t="shared" ref="K1158:K1163" si="106">IF(J1158&gt;0,"ATRASADO","")</f>
        <v>ATRASADO</v>
      </c>
    </row>
    <row r="1159" spans="2:11" s="72" customFormat="1">
      <c r="B1159" s="11">
        <v>40280</v>
      </c>
      <c r="C1159" s="21" t="s">
        <v>285</v>
      </c>
      <c r="D1159" s="13" t="s">
        <v>286</v>
      </c>
      <c r="E1159" s="19" t="s">
        <v>102</v>
      </c>
      <c r="F1159" s="60">
        <v>2221</v>
      </c>
      <c r="G1159" s="32">
        <v>23200</v>
      </c>
      <c r="H1159" s="11">
        <v>40280</v>
      </c>
      <c r="I1159" s="130">
        <f t="shared" si="104"/>
        <v>0</v>
      </c>
      <c r="J1159" s="130">
        <f t="shared" si="105"/>
        <v>23200</v>
      </c>
      <c r="K1159" s="186" t="str">
        <f t="shared" si="106"/>
        <v>ATRASADO</v>
      </c>
    </row>
    <row r="1160" spans="2:11">
      <c r="B1160" s="11">
        <v>40310</v>
      </c>
      <c r="C1160" s="21" t="s">
        <v>287</v>
      </c>
      <c r="D1160" s="13" t="s">
        <v>286</v>
      </c>
      <c r="E1160" s="19" t="s">
        <v>102</v>
      </c>
      <c r="F1160" s="60">
        <v>2221</v>
      </c>
      <c r="G1160" s="32">
        <v>23200</v>
      </c>
      <c r="H1160" s="11">
        <v>40310</v>
      </c>
      <c r="I1160" s="130">
        <f t="shared" si="104"/>
        <v>0</v>
      </c>
      <c r="J1160" s="130">
        <f t="shared" si="105"/>
        <v>23200</v>
      </c>
      <c r="K1160" s="186" t="str">
        <f t="shared" si="106"/>
        <v>ATRASADO</v>
      </c>
    </row>
    <row r="1161" spans="2:11">
      <c r="B1161" s="11">
        <v>40343</v>
      </c>
      <c r="C1161" s="21" t="s">
        <v>444</v>
      </c>
      <c r="D1161" s="13" t="s">
        <v>286</v>
      </c>
      <c r="E1161" s="19" t="s">
        <v>102</v>
      </c>
      <c r="F1161" s="60">
        <v>2221</v>
      </c>
      <c r="G1161" s="32">
        <v>23200</v>
      </c>
      <c r="H1161" s="11">
        <v>40343</v>
      </c>
      <c r="I1161" s="130">
        <f t="shared" si="104"/>
        <v>0</v>
      </c>
      <c r="J1161" s="130">
        <f t="shared" si="105"/>
        <v>23200</v>
      </c>
      <c r="K1161" s="186" t="str">
        <f t="shared" si="106"/>
        <v>ATRASADO</v>
      </c>
    </row>
    <row r="1162" spans="2:11">
      <c r="B1162" s="11">
        <v>40379</v>
      </c>
      <c r="C1162" s="21" t="s">
        <v>288</v>
      </c>
      <c r="D1162" s="13" t="s">
        <v>286</v>
      </c>
      <c r="E1162" s="19" t="s">
        <v>102</v>
      </c>
      <c r="F1162" s="60">
        <v>2221</v>
      </c>
      <c r="G1162" s="32">
        <v>23200</v>
      </c>
      <c r="H1162" s="11">
        <v>40379</v>
      </c>
      <c r="I1162" s="130">
        <f t="shared" si="104"/>
        <v>0</v>
      </c>
      <c r="J1162" s="130">
        <f t="shared" si="105"/>
        <v>23200</v>
      </c>
      <c r="K1162" s="186" t="str">
        <f t="shared" si="106"/>
        <v>ATRASADO</v>
      </c>
    </row>
    <row r="1163" spans="2:11">
      <c r="B1163" s="11">
        <v>40403</v>
      </c>
      <c r="C1163" s="21" t="s">
        <v>289</v>
      </c>
      <c r="D1163" s="13" t="s">
        <v>286</v>
      </c>
      <c r="E1163" s="19" t="s">
        <v>102</v>
      </c>
      <c r="F1163" s="60">
        <v>2221</v>
      </c>
      <c r="G1163" s="32">
        <v>23200</v>
      </c>
      <c r="H1163" s="11">
        <v>40403</v>
      </c>
      <c r="I1163" s="130">
        <f t="shared" si="104"/>
        <v>0</v>
      </c>
      <c r="J1163" s="130">
        <f t="shared" si="105"/>
        <v>23200</v>
      </c>
      <c r="K1163" s="186" t="str">
        <f t="shared" si="106"/>
        <v>ATRASADO</v>
      </c>
    </row>
    <row r="1164" spans="2:11" s="86" customFormat="1">
      <c r="B1164" s="11"/>
      <c r="C1164" s="21"/>
      <c r="D1164" s="13"/>
      <c r="E1164" s="19"/>
      <c r="F1164" s="60"/>
      <c r="G1164" s="32"/>
      <c r="H1164" s="11"/>
      <c r="I1164" s="130" t="str">
        <f t="shared" si="104"/>
        <v/>
      </c>
      <c r="J1164" s="130" t="str">
        <f t="shared" si="105"/>
        <v/>
      </c>
      <c r="K1164" s="186"/>
    </row>
    <row r="1165" spans="2:11">
      <c r="B1165" s="11">
        <v>39962</v>
      </c>
      <c r="C1165" s="16" t="s">
        <v>488</v>
      </c>
      <c r="D1165" s="13" t="s">
        <v>487</v>
      </c>
      <c r="E1165" s="19" t="s">
        <v>21</v>
      </c>
      <c r="F1165" s="60">
        <v>2251</v>
      </c>
      <c r="G1165" s="32">
        <v>11700</v>
      </c>
      <c r="H1165" s="11">
        <v>39962</v>
      </c>
      <c r="I1165" s="130">
        <f t="shared" si="104"/>
        <v>0</v>
      </c>
      <c r="J1165" s="130">
        <f t="shared" si="105"/>
        <v>11700</v>
      </c>
      <c r="K1165" s="186" t="str">
        <f>IF(J1165&gt;0,"ATRASADO","")</f>
        <v>ATRASADO</v>
      </c>
    </row>
    <row r="1166" spans="2:11" s="86" customFormat="1">
      <c r="B1166" s="11"/>
      <c r="C1166" s="16"/>
      <c r="D1166" s="13"/>
      <c r="E1166" s="19"/>
      <c r="F1166" s="60"/>
      <c r="G1166" s="32"/>
      <c r="H1166" s="11"/>
      <c r="I1166" s="130" t="str">
        <f t="shared" si="104"/>
        <v/>
      </c>
      <c r="J1166" s="130" t="str">
        <f t="shared" si="105"/>
        <v/>
      </c>
      <c r="K1166" s="186"/>
    </row>
    <row r="1167" spans="2:11">
      <c r="B1167" s="11">
        <v>40438</v>
      </c>
      <c r="C1167" s="21" t="s">
        <v>562</v>
      </c>
      <c r="D1167" s="13" t="s">
        <v>223</v>
      </c>
      <c r="E1167" s="19" t="s">
        <v>205</v>
      </c>
      <c r="F1167" s="60">
        <v>2311</v>
      </c>
      <c r="G1167" s="32">
        <v>25269.200000000001</v>
      </c>
      <c r="H1167" s="11">
        <v>40438</v>
      </c>
      <c r="I1167" s="130">
        <f t="shared" ref="I1167:I1198" si="107">IF(G1167&gt;0,0,"")</f>
        <v>0</v>
      </c>
      <c r="J1167" s="130">
        <f t="shared" ref="J1167:J1198" si="108">IF(I1167=0,G1167,"")</f>
        <v>25269.200000000001</v>
      </c>
      <c r="K1167" s="186" t="str">
        <f>IF(J1167&gt;0,"ATRASADO","")</f>
        <v>ATRASADO</v>
      </c>
    </row>
    <row r="1168" spans="2:11">
      <c r="B1168" s="11">
        <v>40441</v>
      </c>
      <c r="C1168" s="21" t="s">
        <v>563</v>
      </c>
      <c r="D1168" s="13" t="s">
        <v>223</v>
      </c>
      <c r="E1168" s="19" t="s">
        <v>205</v>
      </c>
      <c r="F1168" s="60">
        <v>2311</v>
      </c>
      <c r="G1168" s="32">
        <v>283904.2</v>
      </c>
      <c r="H1168" s="11">
        <v>40441</v>
      </c>
      <c r="I1168" s="130">
        <f t="shared" si="107"/>
        <v>0</v>
      </c>
      <c r="J1168" s="130">
        <f t="shared" si="108"/>
        <v>283904.2</v>
      </c>
      <c r="K1168" s="186" t="str">
        <f>IF(J1168&gt;0,"ATRASADO","")</f>
        <v>ATRASADO</v>
      </c>
    </row>
    <row r="1169" spans="2:11" s="86" customFormat="1">
      <c r="B1169" s="11"/>
      <c r="C1169" s="21"/>
      <c r="D1169" s="13"/>
      <c r="E1169" s="19"/>
      <c r="F1169" s="60"/>
      <c r="G1169" s="32"/>
      <c r="H1169" s="11"/>
      <c r="I1169" s="130" t="str">
        <f t="shared" si="107"/>
        <v/>
      </c>
      <c r="J1169" s="130" t="str">
        <f t="shared" si="108"/>
        <v/>
      </c>
      <c r="K1169" s="186"/>
    </row>
    <row r="1170" spans="2:11">
      <c r="B1170" s="11">
        <v>40269</v>
      </c>
      <c r="C1170" s="21" t="s">
        <v>231</v>
      </c>
      <c r="D1170" s="13" t="s">
        <v>290</v>
      </c>
      <c r="E1170" s="19" t="s">
        <v>102</v>
      </c>
      <c r="F1170" s="60">
        <v>2221</v>
      </c>
      <c r="G1170" s="32">
        <v>290000</v>
      </c>
      <c r="H1170" s="11">
        <v>40210</v>
      </c>
      <c r="I1170" s="130">
        <f t="shared" si="107"/>
        <v>0</v>
      </c>
      <c r="J1170" s="130">
        <f t="shared" si="108"/>
        <v>290000</v>
      </c>
      <c r="K1170" s="186" t="str">
        <f>IF(J1170&gt;0,"ATRASADO","")</f>
        <v>ATRASADO</v>
      </c>
    </row>
    <row r="1171" spans="2:11">
      <c r="B1171" s="11">
        <v>40274</v>
      </c>
      <c r="C1171" s="21" t="s">
        <v>445</v>
      </c>
      <c r="D1171" s="13" t="s">
        <v>290</v>
      </c>
      <c r="E1171" s="19" t="s">
        <v>102</v>
      </c>
      <c r="F1171" s="60">
        <v>2221</v>
      </c>
      <c r="G1171" s="32">
        <v>145000</v>
      </c>
      <c r="H1171" s="11">
        <v>40240</v>
      </c>
      <c r="I1171" s="130">
        <f t="shared" si="107"/>
        <v>0</v>
      </c>
      <c r="J1171" s="130">
        <f t="shared" si="108"/>
        <v>145000</v>
      </c>
      <c r="K1171" s="186" t="str">
        <f>IF(J1171&gt;0,"ATRASADO","")</f>
        <v>ATRASADO</v>
      </c>
    </row>
    <row r="1172" spans="2:11">
      <c r="B1172" s="11">
        <v>40331</v>
      </c>
      <c r="C1172" s="21" t="s">
        <v>232</v>
      </c>
      <c r="D1172" s="13" t="s">
        <v>290</v>
      </c>
      <c r="E1172" s="19" t="s">
        <v>102</v>
      </c>
      <c r="F1172" s="60">
        <v>2221</v>
      </c>
      <c r="G1172" s="32">
        <v>145000</v>
      </c>
      <c r="H1172" s="11">
        <v>40331</v>
      </c>
      <c r="I1172" s="130">
        <f t="shared" si="107"/>
        <v>0</v>
      </c>
      <c r="J1172" s="130">
        <f t="shared" si="108"/>
        <v>145000</v>
      </c>
      <c r="K1172" s="186" t="str">
        <f>IF(J1172&gt;0,"ATRASADO","")</f>
        <v>ATRASADO</v>
      </c>
    </row>
    <row r="1173" spans="2:11" s="86" customFormat="1">
      <c r="B1173" s="11"/>
      <c r="C1173" s="21"/>
      <c r="D1173" s="13"/>
      <c r="E1173" s="19"/>
      <c r="F1173" s="60"/>
      <c r="G1173" s="32"/>
      <c r="H1173" s="11"/>
      <c r="I1173" s="130" t="str">
        <f t="shared" si="107"/>
        <v/>
      </c>
      <c r="J1173" s="130" t="str">
        <f t="shared" si="108"/>
        <v/>
      </c>
      <c r="K1173" s="186"/>
    </row>
    <row r="1174" spans="2:11">
      <c r="B1174" s="11">
        <v>40252</v>
      </c>
      <c r="C1174" s="21" t="s">
        <v>224</v>
      </c>
      <c r="D1174" s="13" t="s">
        <v>225</v>
      </c>
      <c r="E1174" s="19" t="s">
        <v>205</v>
      </c>
      <c r="F1174" s="60">
        <v>2311</v>
      </c>
      <c r="G1174" s="32">
        <v>231408</v>
      </c>
      <c r="H1174" s="11">
        <v>40252</v>
      </c>
      <c r="I1174" s="130">
        <f t="shared" si="107"/>
        <v>0</v>
      </c>
      <c r="J1174" s="130">
        <f t="shared" si="108"/>
        <v>231408</v>
      </c>
      <c r="K1174" s="186" t="str">
        <f>IF(J1174&gt;0,"ATRASADO","")</f>
        <v>ATRASADO</v>
      </c>
    </row>
    <row r="1175" spans="2:11">
      <c r="B1175" s="11">
        <v>40259</v>
      </c>
      <c r="C1175" s="21" t="s">
        <v>226</v>
      </c>
      <c r="D1175" s="13" t="s">
        <v>225</v>
      </c>
      <c r="E1175" s="19" t="s">
        <v>205</v>
      </c>
      <c r="F1175" s="60">
        <v>2311</v>
      </c>
      <c r="G1175" s="32">
        <v>465184</v>
      </c>
      <c r="H1175" s="11">
        <v>40259</v>
      </c>
      <c r="I1175" s="130">
        <f t="shared" si="107"/>
        <v>0</v>
      </c>
      <c r="J1175" s="130">
        <f t="shared" si="108"/>
        <v>465184</v>
      </c>
      <c r="K1175" s="186" t="str">
        <f>IF(J1175&gt;0,"ATRASADO","")</f>
        <v>ATRASADO</v>
      </c>
    </row>
    <row r="1176" spans="2:11">
      <c r="B1176" s="11">
        <v>40280</v>
      </c>
      <c r="C1176" s="21" t="s">
        <v>227</v>
      </c>
      <c r="D1176" s="13" t="s">
        <v>225</v>
      </c>
      <c r="E1176" s="19" t="s">
        <v>205</v>
      </c>
      <c r="F1176" s="60">
        <v>2311</v>
      </c>
      <c r="G1176" s="32">
        <v>155072</v>
      </c>
      <c r="H1176" s="11">
        <v>40280</v>
      </c>
      <c r="I1176" s="130">
        <f t="shared" si="107"/>
        <v>0</v>
      </c>
      <c r="J1176" s="130">
        <f t="shared" si="108"/>
        <v>155072</v>
      </c>
      <c r="K1176" s="186" t="str">
        <f>IF(J1176&gt;0,"ATRASADO","")</f>
        <v>ATRASADO</v>
      </c>
    </row>
    <row r="1177" spans="2:11">
      <c r="B1177" s="11">
        <v>40231</v>
      </c>
      <c r="C1177" s="21" t="s">
        <v>228</v>
      </c>
      <c r="D1177" s="13" t="s">
        <v>225</v>
      </c>
      <c r="E1177" s="19" t="s">
        <v>205</v>
      </c>
      <c r="F1177" s="60">
        <v>2311</v>
      </c>
      <c r="G1177" s="32">
        <v>154072</v>
      </c>
      <c r="H1177" s="11">
        <v>40231</v>
      </c>
      <c r="I1177" s="130">
        <f t="shared" si="107"/>
        <v>0</v>
      </c>
      <c r="J1177" s="130">
        <f t="shared" si="108"/>
        <v>154072</v>
      </c>
      <c r="K1177" s="186" t="str">
        <f>IF(J1177&gt;0,"ATRASADO","")</f>
        <v>ATRASADO</v>
      </c>
    </row>
    <row r="1178" spans="2:11">
      <c r="B1178" s="11">
        <v>41122</v>
      </c>
      <c r="C1178" s="21" t="s">
        <v>442</v>
      </c>
      <c r="D1178" s="13" t="s">
        <v>225</v>
      </c>
      <c r="E1178" s="19" t="s">
        <v>205</v>
      </c>
      <c r="F1178" s="60">
        <v>2311</v>
      </c>
      <c r="G1178" s="32">
        <v>145000</v>
      </c>
      <c r="H1178" s="11">
        <v>41122</v>
      </c>
      <c r="I1178" s="130">
        <f t="shared" si="107"/>
        <v>0</v>
      </c>
      <c r="J1178" s="130">
        <f t="shared" si="108"/>
        <v>145000</v>
      </c>
      <c r="K1178" s="186" t="str">
        <f>IF(J1178&gt;0,"ATRASADO","")</f>
        <v>ATRASADO</v>
      </c>
    </row>
    <row r="1179" spans="2:11" s="86" customFormat="1">
      <c r="B1179" s="11"/>
      <c r="C1179" s="21"/>
      <c r="D1179" s="13"/>
      <c r="E1179" s="19"/>
      <c r="F1179" s="60"/>
      <c r="G1179" s="32"/>
      <c r="H1179" s="11"/>
      <c r="I1179" s="130" t="str">
        <f t="shared" si="107"/>
        <v/>
      </c>
      <c r="J1179" s="130" t="str">
        <f t="shared" si="108"/>
        <v/>
      </c>
      <c r="K1179" s="186"/>
    </row>
    <row r="1180" spans="2:11">
      <c r="B1180" s="10">
        <v>40179</v>
      </c>
      <c r="C1180" s="16">
        <v>1500102840</v>
      </c>
      <c r="D1180" s="13" t="s">
        <v>491</v>
      </c>
      <c r="E1180" s="19" t="s">
        <v>102</v>
      </c>
      <c r="F1180" s="60">
        <v>2221</v>
      </c>
      <c r="G1180" s="32">
        <v>17400</v>
      </c>
      <c r="H1180" s="10">
        <v>40179</v>
      </c>
      <c r="I1180" s="130">
        <f t="shared" si="107"/>
        <v>0</v>
      </c>
      <c r="J1180" s="130">
        <f t="shared" si="108"/>
        <v>17400</v>
      </c>
      <c r="K1180" s="186" t="str">
        <f>IF(J1180&gt;0,"ATRASADO","")</f>
        <v>ATRASADO</v>
      </c>
    </row>
    <row r="1181" spans="2:11" s="86" customFormat="1">
      <c r="B1181" s="10"/>
      <c r="C1181" s="16"/>
      <c r="D1181" s="13"/>
      <c r="E1181" s="19"/>
      <c r="F1181" s="60"/>
      <c r="G1181" s="32"/>
      <c r="H1181" s="10"/>
      <c r="I1181" s="130" t="str">
        <f t="shared" si="107"/>
        <v/>
      </c>
      <c r="J1181" s="130" t="str">
        <f t="shared" si="108"/>
        <v/>
      </c>
      <c r="K1181" s="186"/>
    </row>
    <row r="1182" spans="2:11">
      <c r="B1182" s="10">
        <v>41071</v>
      </c>
      <c r="C1182" s="16">
        <v>1500000002</v>
      </c>
      <c r="D1182" s="13" t="s">
        <v>11</v>
      </c>
      <c r="E1182" s="19" t="s">
        <v>7</v>
      </c>
      <c r="F1182" s="60">
        <v>2311</v>
      </c>
      <c r="G1182" s="32">
        <v>20380.400000000001</v>
      </c>
      <c r="H1182" s="10">
        <v>41071</v>
      </c>
      <c r="I1182" s="130">
        <f t="shared" si="107"/>
        <v>0</v>
      </c>
      <c r="J1182" s="130">
        <f t="shared" si="108"/>
        <v>20380.400000000001</v>
      </c>
      <c r="K1182" s="186" t="str">
        <f>IF(J1182&gt;0,"ATRASADO","")</f>
        <v>ATRASADO</v>
      </c>
    </row>
    <row r="1183" spans="2:11">
      <c r="B1183" s="141"/>
      <c r="C1183" s="88"/>
      <c r="D1183" s="13"/>
      <c r="E1183" s="19"/>
      <c r="F1183" s="89"/>
      <c r="G1183" s="90"/>
      <c r="H1183" s="91"/>
      <c r="I1183" s="130" t="str">
        <f t="shared" si="107"/>
        <v/>
      </c>
      <c r="J1183" s="130" t="str">
        <f t="shared" si="108"/>
        <v/>
      </c>
      <c r="K1183" s="186"/>
    </row>
    <row r="1184" spans="2:11">
      <c r="B1184" s="36">
        <v>40121</v>
      </c>
      <c r="C1184" s="35" t="s">
        <v>534</v>
      </c>
      <c r="D1184" s="13" t="s">
        <v>535</v>
      </c>
      <c r="E1184" s="19" t="s">
        <v>102</v>
      </c>
      <c r="F1184" s="60">
        <v>2221</v>
      </c>
      <c r="G1184" s="32">
        <v>58000</v>
      </c>
      <c r="H1184" s="36">
        <v>40121</v>
      </c>
      <c r="I1184" s="130">
        <f t="shared" si="107"/>
        <v>0</v>
      </c>
      <c r="J1184" s="130">
        <f t="shared" si="108"/>
        <v>58000</v>
      </c>
      <c r="K1184" s="186" t="str">
        <f>IF(J1184&gt;0,"ATRASADO","")</f>
        <v>ATRASADO</v>
      </c>
    </row>
    <row r="1185" spans="2:11">
      <c r="B1185" s="141"/>
      <c r="C1185" s="88"/>
      <c r="D1185" s="13"/>
      <c r="E1185" s="19"/>
      <c r="F1185" s="89"/>
      <c r="G1185" s="90"/>
      <c r="H1185" s="91"/>
      <c r="I1185" s="130" t="str">
        <f t="shared" si="107"/>
        <v/>
      </c>
      <c r="J1185" s="130" t="str">
        <f t="shared" si="108"/>
        <v/>
      </c>
      <c r="K1185" s="186"/>
    </row>
    <row r="1186" spans="2:11">
      <c r="B1186" s="11">
        <v>40096</v>
      </c>
      <c r="C1186" s="21" t="s">
        <v>229</v>
      </c>
      <c r="D1186" s="13" t="s">
        <v>582</v>
      </c>
      <c r="E1186" s="19" t="s">
        <v>205</v>
      </c>
      <c r="F1186" s="60">
        <v>2311</v>
      </c>
      <c r="G1186" s="32">
        <v>35279.08</v>
      </c>
      <c r="H1186" s="11">
        <v>40096</v>
      </c>
      <c r="I1186" s="130">
        <f t="shared" si="107"/>
        <v>0</v>
      </c>
      <c r="J1186" s="130">
        <f t="shared" si="108"/>
        <v>35279.08</v>
      </c>
      <c r="K1186" s="186" t="str">
        <f t="shared" ref="K1186:K1192" si="109">IF(J1186&gt;0,"ATRASADO","")</f>
        <v>ATRASADO</v>
      </c>
    </row>
    <row r="1187" spans="2:11">
      <c r="B1187" s="11">
        <v>40344</v>
      </c>
      <c r="C1187" s="21" t="s">
        <v>230</v>
      </c>
      <c r="D1187" s="13" t="s">
        <v>582</v>
      </c>
      <c r="E1187" s="19" t="s">
        <v>205</v>
      </c>
      <c r="F1187" s="60">
        <v>2311</v>
      </c>
      <c r="G1187" s="32">
        <v>164208.44</v>
      </c>
      <c r="H1187" s="11">
        <v>40344</v>
      </c>
      <c r="I1187" s="130">
        <f t="shared" si="107"/>
        <v>0</v>
      </c>
      <c r="J1187" s="130">
        <f t="shared" si="108"/>
        <v>164208.44</v>
      </c>
      <c r="K1187" s="186" t="str">
        <f t="shared" si="109"/>
        <v>ATRASADO</v>
      </c>
    </row>
    <row r="1188" spans="2:11">
      <c r="B1188" s="11">
        <v>40344</v>
      </c>
      <c r="C1188" s="21" t="s">
        <v>231</v>
      </c>
      <c r="D1188" s="13" t="s">
        <v>582</v>
      </c>
      <c r="E1188" s="19" t="s">
        <v>205</v>
      </c>
      <c r="F1188" s="60">
        <v>2311</v>
      </c>
      <c r="G1188" s="32">
        <v>447681.93</v>
      </c>
      <c r="H1188" s="11">
        <v>40344</v>
      </c>
      <c r="I1188" s="130">
        <f t="shared" si="107"/>
        <v>0</v>
      </c>
      <c r="J1188" s="130">
        <f t="shared" si="108"/>
        <v>447681.93</v>
      </c>
      <c r="K1188" s="186" t="str">
        <f t="shared" si="109"/>
        <v>ATRASADO</v>
      </c>
    </row>
    <row r="1189" spans="2:11">
      <c r="B1189" s="11">
        <v>40347</v>
      </c>
      <c r="C1189" s="21" t="s">
        <v>232</v>
      </c>
      <c r="D1189" s="13" t="s">
        <v>582</v>
      </c>
      <c r="E1189" s="19" t="s">
        <v>205</v>
      </c>
      <c r="F1189" s="60">
        <v>2311</v>
      </c>
      <c r="G1189" s="32">
        <v>104832.68</v>
      </c>
      <c r="H1189" s="11">
        <v>40347</v>
      </c>
      <c r="I1189" s="130">
        <f t="shared" si="107"/>
        <v>0</v>
      </c>
      <c r="J1189" s="130">
        <f t="shared" si="108"/>
        <v>104832.68</v>
      </c>
      <c r="K1189" s="186" t="str">
        <f t="shared" si="109"/>
        <v>ATRASADO</v>
      </c>
    </row>
    <row r="1190" spans="2:11">
      <c r="B1190" s="11">
        <v>40348</v>
      </c>
      <c r="C1190" s="21" t="s">
        <v>233</v>
      </c>
      <c r="D1190" s="13" t="s">
        <v>582</v>
      </c>
      <c r="E1190" s="19" t="s">
        <v>205</v>
      </c>
      <c r="F1190" s="60">
        <v>2311</v>
      </c>
      <c r="G1190" s="32">
        <v>50360.82</v>
      </c>
      <c r="H1190" s="11">
        <v>40348</v>
      </c>
      <c r="I1190" s="130">
        <f t="shared" si="107"/>
        <v>0</v>
      </c>
      <c r="J1190" s="130">
        <f t="shared" si="108"/>
        <v>50360.82</v>
      </c>
      <c r="K1190" s="186" t="str">
        <f t="shared" si="109"/>
        <v>ATRASADO</v>
      </c>
    </row>
    <row r="1191" spans="2:11">
      <c r="B1191" s="11">
        <v>40348</v>
      </c>
      <c r="C1191" s="21" t="s">
        <v>234</v>
      </c>
      <c r="D1191" s="13" t="s">
        <v>582</v>
      </c>
      <c r="E1191" s="19" t="s">
        <v>205</v>
      </c>
      <c r="F1191" s="60">
        <v>2311</v>
      </c>
      <c r="G1191" s="32">
        <v>50360.82</v>
      </c>
      <c r="H1191" s="11">
        <v>40348</v>
      </c>
      <c r="I1191" s="130">
        <f t="shared" si="107"/>
        <v>0</v>
      </c>
      <c r="J1191" s="130">
        <f t="shared" si="108"/>
        <v>50360.82</v>
      </c>
      <c r="K1191" s="186" t="str">
        <f t="shared" si="109"/>
        <v>ATRASADO</v>
      </c>
    </row>
    <row r="1192" spans="2:11">
      <c r="B1192" s="11">
        <v>40350</v>
      </c>
      <c r="C1192" s="21" t="s">
        <v>235</v>
      </c>
      <c r="D1192" s="13" t="s">
        <v>582</v>
      </c>
      <c r="E1192" s="19" t="s">
        <v>205</v>
      </c>
      <c r="F1192" s="60">
        <v>2311</v>
      </c>
      <c r="G1192" s="32">
        <v>50360.82</v>
      </c>
      <c r="H1192" s="11">
        <v>40350</v>
      </c>
      <c r="I1192" s="130">
        <f t="shared" si="107"/>
        <v>0</v>
      </c>
      <c r="J1192" s="130">
        <f t="shared" si="108"/>
        <v>50360.82</v>
      </c>
      <c r="K1192" s="186" t="str">
        <f t="shared" si="109"/>
        <v>ATRASADO</v>
      </c>
    </row>
    <row r="1193" spans="2:11" s="86" customFormat="1">
      <c r="B1193" s="11"/>
      <c r="C1193" s="21"/>
      <c r="D1193" s="13"/>
      <c r="E1193" s="19"/>
      <c r="F1193" s="60"/>
      <c r="G1193" s="32"/>
      <c r="H1193" s="11"/>
      <c r="I1193" s="130" t="str">
        <f t="shared" si="107"/>
        <v/>
      </c>
      <c r="J1193" s="130" t="str">
        <f t="shared" si="108"/>
        <v/>
      </c>
      <c r="K1193" s="186"/>
    </row>
    <row r="1194" spans="2:11">
      <c r="B1194" s="36">
        <v>39801</v>
      </c>
      <c r="C1194" s="35" t="s">
        <v>461</v>
      </c>
      <c r="D1194" s="13" t="s">
        <v>412</v>
      </c>
      <c r="E1194" s="19" t="s">
        <v>114</v>
      </c>
      <c r="F1194" s="60">
        <v>2332</v>
      </c>
      <c r="G1194" s="32">
        <v>5293.08</v>
      </c>
      <c r="H1194" s="36">
        <v>39801</v>
      </c>
      <c r="I1194" s="130">
        <f t="shared" si="107"/>
        <v>0</v>
      </c>
      <c r="J1194" s="130">
        <f t="shared" si="108"/>
        <v>5293.08</v>
      </c>
      <c r="K1194" s="186" t="str">
        <f>IF(J1194&gt;0,"ATRASADO","")</f>
        <v>ATRASADO</v>
      </c>
    </row>
    <row r="1195" spans="2:11">
      <c r="B1195" s="36">
        <v>40848</v>
      </c>
      <c r="C1195" s="35" t="s">
        <v>462</v>
      </c>
      <c r="D1195" s="13" t="s">
        <v>412</v>
      </c>
      <c r="E1195" s="19" t="s">
        <v>114</v>
      </c>
      <c r="F1195" s="60">
        <v>2332</v>
      </c>
      <c r="G1195" s="32">
        <v>2844.32</v>
      </c>
      <c r="H1195" s="36">
        <v>40603</v>
      </c>
      <c r="I1195" s="130">
        <f t="shared" si="107"/>
        <v>0</v>
      </c>
      <c r="J1195" s="130">
        <f t="shared" si="108"/>
        <v>2844.32</v>
      </c>
      <c r="K1195" s="186" t="str">
        <f>IF(J1195&gt;0,"ATRASADO","")</f>
        <v>ATRASADO</v>
      </c>
    </row>
    <row r="1196" spans="2:11" s="86" customFormat="1">
      <c r="B1196" s="36"/>
      <c r="C1196" s="35"/>
      <c r="D1196" s="13"/>
      <c r="E1196" s="19"/>
      <c r="F1196" s="60"/>
      <c r="G1196" s="32"/>
      <c r="H1196" s="36"/>
      <c r="I1196" s="130" t="str">
        <f t="shared" si="107"/>
        <v/>
      </c>
      <c r="J1196" s="130" t="str">
        <f t="shared" si="108"/>
        <v/>
      </c>
      <c r="K1196" s="186"/>
    </row>
    <row r="1197" spans="2:11">
      <c r="B1197" s="11">
        <v>40001</v>
      </c>
      <c r="C1197" s="37">
        <v>100000151</v>
      </c>
      <c r="D1197" s="13" t="s">
        <v>236</v>
      </c>
      <c r="E1197" s="19" t="s">
        <v>205</v>
      </c>
      <c r="F1197" s="60">
        <v>2311</v>
      </c>
      <c r="G1197" s="32">
        <v>77360.399999999994</v>
      </c>
      <c r="H1197" s="11">
        <v>40001</v>
      </c>
      <c r="I1197" s="130">
        <f t="shared" si="107"/>
        <v>0</v>
      </c>
      <c r="J1197" s="130">
        <f t="shared" si="108"/>
        <v>77360.399999999994</v>
      </c>
      <c r="K1197" s="186" t="str">
        <f>IF(J1197&gt;0,"ATRASADO","")</f>
        <v>ATRASADO</v>
      </c>
    </row>
    <row r="1198" spans="2:11" s="86" customFormat="1">
      <c r="B1198" s="11"/>
      <c r="C1198" s="37"/>
      <c r="D1198" s="13"/>
      <c r="E1198" s="19"/>
      <c r="F1198" s="60"/>
      <c r="G1198" s="32"/>
      <c r="H1198" s="11"/>
      <c r="I1198" s="130" t="str">
        <f t="shared" si="107"/>
        <v/>
      </c>
      <c r="J1198" s="130" t="str">
        <f t="shared" si="108"/>
        <v/>
      </c>
      <c r="K1198" s="186"/>
    </row>
    <row r="1199" spans="2:11">
      <c r="B1199" s="11">
        <v>40543</v>
      </c>
      <c r="C1199" s="18" t="s">
        <v>436</v>
      </c>
      <c r="D1199" s="13" t="s">
        <v>249</v>
      </c>
      <c r="E1199" s="19" t="s">
        <v>248</v>
      </c>
      <c r="F1199" s="60">
        <v>2271</v>
      </c>
      <c r="G1199" s="32">
        <v>2170670.15</v>
      </c>
      <c r="H1199" s="11">
        <v>40543</v>
      </c>
      <c r="I1199" s="130">
        <f t="shared" ref="I1199:I1230" si="110">IF(G1199&gt;0,0,"")</f>
        <v>0</v>
      </c>
      <c r="J1199" s="130">
        <f t="shared" ref="J1199:J1230" si="111">IF(I1199=0,G1199,"")</f>
        <v>2170670.15</v>
      </c>
      <c r="K1199" s="186" t="str">
        <f>IF(J1199&gt;0,"ATRASADO","")</f>
        <v>ATRASADO</v>
      </c>
    </row>
    <row r="1200" spans="2:11" s="86" customFormat="1">
      <c r="B1200" s="11"/>
      <c r="C1200" s="18"/>
      <c r="D1200" s="13"/>
      <c r="E1200" s="19"/>
      <c r="F1200" s="60"/>
      <c r="G1200" s="32"/>
      <c r="H1200" s="11"/>
      <c r="I1200" s="130" t="str">
        <f t="shared" si="110"/>
        <v/>
      </c>
      <c r="J1200" s="130" t="str">
        <f t="shared" si="111"/>
        <v/>
      </c>
      <c r="K1200" s="186"/>
    </row>
    <row r="1201" spans="2:11" s="166" customFormat="1">
      <c r="B1201" s="11">
        <v>40177</v>
      </c>
      <c r="C1201" s="21" t="s">
        <v>237</v>
      </c>
      <c r="D1201" s="13" t="s">
        <v>238</v>
      </c>
      <c r="E1201" s="19" t="s">
        <v>566</v>
      </c>
      <c r="F1201" s="60">
        <v>2311</v>
      </c>
      <c r="G1201" s="32">
        <v>1501200</v>
      </c>
      <c r="H1201" s="11">
        <v>40177</v>
      </c>
      <c r="I1201" s="130">
        <f t="shared" si="110"/>
        <v>0</v>
      </c>
      <c r="J1201" s="130">
        <f t="shared" si="111"/>
        <v>1501200</v>
      </c>
      <c r="K1201" s="186" t="str">
        <f>IF(J1201&gt;0,"ATRASADO","")</f>
        <v>ATRASADO</v>
      </c>
    </row>
    <row r="1202" spans="2:11">
      <c r="B1202" s="11">
        <v>44203</v>
      </c>
      <c r="C1202" s="21" t="s">
        <v>962</v>
      </c>
      <c r="D1202" s="13" t="s">
        <v>238</v>
      </c>
      <c r="E1202" s="19" t="s">
        <v>566</v>
      </c>
      <c r="F1202" s="60">
        <v>2311</v>
      </c>
      <c r="G1202" s="32">
        <v>61200</v>
      </c>
      <c r="H1202" s="11">
        <v>44203</v>
      </c>
      <c r="I1202" s="130">
        <f t="shared" si="110"/>
        <v>0</v>
      </c>
      <c r="J1202" s="130">
        <f t="shared" si="111"/>
        <v>61200</v>
      </c>
      <c r="K1202" s="186" t="str">
        <f>IF(J1202&gt;0,"ATRASADO","")</f>
        <v>ATRASADO</v>
      </c>
    </row>
    <row r="1203" spans="2:11" s="86" customFormat="1">
      <c r="B1203" s="11"/>
      <c r="C1203" s="21"/>
      <c r="D1203" s="13"/>
      <c r="E1203" s="19"/>
      <c r="F1203" s="60"/>
      <c r="G1203" s="32"/>
      <c r="H1203" s="11"/>
      <c r="I1203" s="130" t="str">
        <f t="shared" si="110"/>
        <v/>
      </c>
      <c r="J1203" s="130" t="str">
        <f t="shared" si="111"/>
        <v/>
      </c>
      <c r="K1203" s="186"/>
    </row>
    <row r="1204" spans="2:11">
      <c r="B1204" s="11">
        <v>40184</v>
      </c>
      <c r="C1204" s="21" t="s">
        <v>291</v>
      </c>
      <c r="D1204" s="13" t="s">
        <v>292</v>
      </c>
      <c r="E1204" s="19" t="s">
        <v>102</v>
      </c>
      <c r="F1204" s="60">
        <v>2221</v>
      </c>
      <c r="G1204" s="32">
        <v>29000</v>
      </c>
      <c r="H1204" s="11">
        <v>40184</v>
      </c>
      <c r="I1204" s="130">
        <f t="shared" si="110"/>
        <v>0</v>
      </c>
      <c r="J1204" s="130">
        <f t="shared" si="111"/>
        <v>29000</v>
      </c>
      <c r="K1204" s="186" t="str">
        <f>IF(J1204&gt;0,"ATRASADO","")</f>
        <v>ATRASADO</v>
      </c>
    </row>
    <row r="1205" spans="2:11">
      <c r="B1205" s="11">
        <v>40215</v>
      </c>
      <c r="C1205" s="21" t="s">
        <v>446</v>
      </c>
      <c r="D1205" s="13" t="s">
        <v>292</v>
      </c>
      <c r="E1205" s="19" t="s">
        <v>102</v>
      </c>
      <c r="F1205" s="60">
        <v>2221</v>
      </c>
      <c r="G1205" s="32">
        <v>29000</v>
      </c>
      <c r="H1205" s="11">
        <v>40215</v>
      </c>
      <c r="I1205" s="130">
        <f t="shared" si="110"/>
        <v>0</v>
      </c>
      <c r="J1205" s="130">
        <f t="shared" si="111"/>
        <v>29000</v>
      </c>
      <c r="K1205" s="186" t="str">
        <f>IF(J1205&gt;0,"ATRASADO","")</f>
        <v>ATRASADO</v>
      </c>
    </row>
    <row r="1206" spans="2:11" s="125" customFormat="1">
      <c r="B1206" s="11"/>
      <c r="C1206" s="21"/>
      <c r="D1206" s="13"/>
      <c r="E1206" s="19"/>
      <c r="F1206" s="60"/>
      <c r="G1206" s="32"/>
      <c r="H1206" s="11"/>
      <c r="I1206" s="130" t="str">
        <f t="shared" si="110"/>
        <v/>
      </c>
      <c r="J1206" s="130" t="str">
        <f t="shared" si="111"/>
        <v/>
      </c>
      <c r="K1206" s="186"/>
    </row>
    <row r="1207" spans="2:11">
      <c r="B1207" s="36">
        <v>40492</v>
      </c>
      <c r="C1207" s="35" t="s">
        <v>413</v>
      </c>
      <c r="D1207" s="13" t="s">
        <v>414</v>
      </c>
      <c r="E1207" s="19" t="s">
        <v>24</v>
      </c>
      <c r="F1207" s="60">
        <v>2242</v>
      </c>
      <c r="G1207" s="32">
        <v>15000</v>
      </c>
      <c r="H1207" s="36">
        <v>40492</v>
      </c>
      <c r="I1207" s="130">
        <f t="shared" si="110"/>
        <v>0</v>
      </c>
      <c r="J1207" s="130">
        <f t="shared" si="111"/>
        <v>15000</v>
      </c>
      <c r="K1207" s="186" t="str">
        <f>IF(J1207&gt;0,"ATRASADO","")</f>
        <v>ATRASADO</v>
      </c>
    </row>
    <row r="1208" spans="2:11" s="86" customFormat="1">
      <c r="B1208" s="36"/>
      <c r="C1208" s="35"/>
      <c r="D1208" s="13"/>
      <c r="E1208" s="19"/>
      <c r="F1208" s="60"/>
      <c r="G1208" s="32"/>
      <c r="H1208" s="36"/>
      <c r="I1208" s="130" t="str">
        <f t="shared" si="110"/>
        <v/>
      </c>
      <c r="J1208" s="130" t="str">
        <f t="shared" si="111"/>
        <v/>
      </c>
      <c r="K1208" s="186"/>
    </row>
    <row r="1209" spans="2:11" ht="24.75">
      <c r="B1209" s="11">
        <v>40908</v>
      </c>
      <c r="C1209" s="18" t="s">
        <v>484</v>
      </c>
      <c r="D1209" s="13" t="s">
        <v>485</v>
      </c>
      <c r="E1209" s="19" t="s">
        <v>486</v>
      </c>
      <c r="F1209" s="60">
        <v>2271</v>
      </c>
      <c r="G1209" s="32">
        <v>600000</v>
      </c>
      <c r="H1209" s="11">
        <v>40908</v>
      </c>
      <c r="I1209" s="130">
        <f t="shared" si="110"/>
        <v>0</v>
      </c>
      <c r="J1209" s="130">
        <f t="shared" si="111"/>
        <v>600000</v>
      </c>
      <c r="K1209" s="186" t="str">
        <f>IF(J1209&gt;0,"ATRASADO","")</f>
        <v>ATRASADO</v>
      </c>
    </row>
    <row r="1210" spans="2:11" s="86" customFormat="1">
      <c r="B1210" s="11"/>
      <c r="C1210" s="18"/>
      <c r="D1210" s="13"/>
      <c r="E1210" s="19"/>
      <c r="F1210" s="60"/>
      <c r="G1210" s="32"/>
      <c r="H1210" s="11"/>
      <c r="I1210" s="130" t="str">
        <f t="shared" si="110"/>
        <v/>
      </c>
      <c r="J1210" s="130" t="str">
        <f t="shared" si="111"/>
        <v/>
      </c>
      <c r="K1210" s="186"/>
    </row>
    <row r="1211" spans="2:11">
      <c r="B1211" s="11">
        <v>40309</v>
      </c>
      <c r="C1211" s="21" t="s">
        <v>293</v>
      </c>
      <c r="D1211" s="13" t="s">
        <v>294</v>
      </c>
      <c r="E1211" s="19" t="s">
        <v>102</v>
      </c>
      <c r="F1211" s="60">
        <v>2221</v>
      </c>
      <c r="G1211" s="32">
        <v>58000</v>
      </c>
      <c r="H1211" s="11">
        <v>40309</v>
      </c>
      <c r="I1211" s="130">
        <f t="shared" si="110"/>
        <v>0</v>
      </c>
      <c r="J1211" s="130">
        <f t="shared" si="111"/>
        <v>58000</v>
      </c>
      <c r="K1211" s="186" t="str">
        <f t="shared" ref="K1211:K1216" si="112">IF(J1211&gt;0,"ATRASADO","")</f>
        <v>ATRASADO</v>
      </c>
    </row>
    <row r="1212" spans="2:11">
      <c r="B1212" s="11">
        <v>40309</v>
      </c>
      <c r="C1212" s="21" t="s">
        <v>295</v>
      </c>
      <c r="D1212" s="13" t="s">
        <v>294</v>
      </c>
      <c r="E1212" s="19" t="s">
        <v>102</v>
      </c>
      <c r="F1212" s="60">
        <v>2221</v>
      </c>
      <c r="G1212" s="32">
        <v>58000</v>
      </c>
      <c r="H1212" s="11">
        <v>40309</v>
      </c>
      <c r="I1212" s="130">
        <f t="shared" si="110"/>
        <v>0</v>
      </c>
      <c r="J1212" s="130">
        <f t="shared" si="111"/>
        <v>58000</v>
      </c>
      <c r="K1212" s="186" t="str">
        <f t="shared" si="112"/>
        <v>ATRASADO</v>
      </c>
    </row>
    <row r="1213" spans="2:11">
      <c r="B1213" s="11">
        <v>40340</v>
      </c>
      <c r="C1213" s="21" t="s">
        <v>296</v>
      </c>
      <c r="D1213" s="13" t="s">
        <v>294</v>
      </c>
      <c r="E1213" s="19" t="s">
        <v>102</v>
      </c>
      <c r="F1213" s="60">
        <v>2221</v>
      </c>
      <c r="G1213" s="32">
        <v>58000</v>
      </c>
      <c r="H1213" s="11">
        <v>40340</v>
      </c>
      <c r="I1213" s="130">
        <f t="shared" si="110"/>
        <v>0</v>
      </c>
      <c r="J1213" s="130">
        <f t="shared" si="111"/>
        <v>58000</v>
      </c>
      <c r="K1213" s="186" t="str">
        <f t="shared" si="112"/>
        <v>ATRASADO</v>
      </c>
    </row>
    <row r="1214" spans="2:11">
      <c r="B1214" s="11">
        <v>40400</v>
      </c>
      <c r="C1214" s="21" t="s">
        <v>297</v>
      </c>
      <c r="D1214" s="13" t="s">
        <v>294</v>
      </c>
      <c r="E1214" s="19" t="s">
        <v>102</v>
      </c>
      <c r="F1214" s="60">
        <v>2221</v>
      </c>
      <c r="G1214" s="32">
        <v>58000</v>
      </c>
      <c r="H1214" s="11">
        <v>40400</v>
      </c>
      <c r="I1214" s="130">
        <f t="shared" si="110"/>
        <v>0</v>
      </c>
      <c r="J1214" s="130">
        <f t="shared" si="111"/>
        <v>58000</v>
      </c>
      <c r="K1214" s="186" t="str">
        <f t="shared" si="112"/>
        <v>ATRASADO</v>
      </c>
    </row>
    <row r="1215" spans="2:11">
      <c r="B1215" s="11">
        <v>40427</v>
      </c>
      <c r="C1215" s="21" t="s">
        <v>298</v>
      </c>
      <c r="D1215" s="13" t="s">
        <v>294</v>
      </c>
      <c r="E1215" s="19" t="s">
        <v>102</v>
      </c>
      <c r="F1215" s="60">
        <v>2221</v>
      </c>
      <c r="G1215" s="32">
        <v>58000</v>
      </c>
      <c r="H1215" s="11">
        <v>40427</v>
      </c>
      <c r="I1215" s="130">
        <f t="shared" si="110"/>
        <v>0</v>
      </c>
      <c r="J1215" s="130">
        <f t="shared" si="111"/>
        <v>58000</v>
      </c>
      <c r="K1215" s="186" t="str">
        <f t="shared" si="112"/>
        <v>ATRASADO</v>
      </c>
    </row>
    <row r="1216" spans="2:11">
      <c r="B1216" s="11">
        <v>40462</v>
      </c>
      <c r="C1216" s="21" t="s">
        <v>299</v>
      </c>
      <c r="D1216" s="13" t="s">
        <v>294</v>
      </c>
      <c r="E1216" s="19" t="s">
        <v>102</v>
      </c>
      <c r="F1216" s="60">
        <v>2221</v>
      </c>
      <c r="G1216" s="32">
        <v>58000</v>
      </c>
      <c r="H1216" s="11">
        <v>40462</v>
      </c>
      <c r="I1216" s="130">
        <f t="shared" si="110"/>
        <v>0</v>
      </c>
      <c r="J1216" s="130">
        <f t="shared" si="111"/>
        <v>58000</v>
      </c>
      <c r="K1216" s="186" t="str">
        <f t="shared" si="112"/>
        <v>ATRASADO</v>
      </c>
    </row>
    <row r="1217" spans="2:11" s="86" customFormat="1">
      <c r="B1217" s="11"/>
      <c r="C1217" s="21"/>
      <c r="D1217" s="13"/>
      <c r="E1217" s="19"/>
      <c r="F1217" s="60"/>
      <c r="G1217" s="32"/>
      <c r="H1217" s="11"/>
      <c r="I1217" s="130" t="str">
        <f t="shared" si="110"/>
        <v/>
      </c>
      <c r="J1217" s="130" t="str">
        <f t="shared" si="111"/>
        <v/>
      </c>
      <c r="K1217" s="186"/>
    </row>
    <row r="1218" spans="2:11">
      <c r="B1218" s="10">
        <v>40908</v>
      </c>
      <c r="C1218" s="12">
        <v>100000030</v>
      </c>
      <c r="D1218" s="13" t="s">
        <v>272</v>
      </c>
      <c r="E1218" s="19" t="s">
        <v>102</v>
      </c>
      <c r="F1218" s="60">
        <v>2221</v>
      </c>
      <c r="G1218" s="32">
        <v>145000</v>
      </c>
      <c r="H1218" s="27">
        <v>40908</v>
      </c>
      <c r="I1218" s="130">
        <f t="shared" si="110"/>
        <v>0</v>
      </c>
      <c r="J1218" s="130">
        <f t="shared" si="111"/>
        <v>145000</v>
      </c>
      <c r="K1218" s="186" t="str">
        <f>IF(J1218&gt;0,"ATRASADO","")</f>
        <v>ATRASADO</v>
      </c>
    </row>
    <row r="1219" spans="2:11" s="86" customFormat="1">
      <c r="B1219" s="10"/>
      <c r="C1219" s="12"/>
      <c r="D1219" s="13"/>
      <c r="E1219" s="19"/>
      <c r="F1219" s="60"/>
      <c r="G1219" s="32"/>
      <c r="H1219" s="27"/>
      <c r="I1219" s="130" t="str">
        <f t="shared" si="110"/>
        <v/>
      </c>
      <c r="J1219" s="130" t="str">
        <f t="shared" si="111"/>
        <v/>
      </c>
      <c r="K1219" s="186"/>
    </row>
    <row r="1220" spans="2:11">
      <c r="B1220" s="36">
        <v>40210</v>
      </c>
      <c r="C1220" s="35" t="s">
        <v>518</v>
      </c>
      <c r="D1220" s="13" t="s">
        <v>520</v>
      </c>
      <c r="E1220" s="19" t="s">
        <v>102</v>
      </c>
      <c r="F1220" s="60">
        <v>2221</v>
      </c>
      <c r="G1220" s="32">
        <v>50000</v>
      </c>
      <c r="H1220" s="36">
        <v>40210</v>
      </c>
      <c r="I1220" s="130">
        <f t="shared" si="110"/>
        <v>0</v>
      </c>
      <c r="J1220" s="130">
        <f t="shared" si="111"/>
        <v>50000</v>
      </c>
      <c r="K1220" s="186" t="str">
        <f>IF(J1220&gt;0,"ATRASADO","")</f>
        <v>ATRASADO</v>
      </c>
    </row>
    <row r="1221" spans="2:11">
      <c r="B1221" s="36">
        <v>40238</v>
      </c>
      <c r="C1221" s="35" t="s">
        <v>519</v>
      </c>
      <c r="D1221" s="13" t="s">
        <v>520</v>
      </c>
      <c r="E1221" s="19" t="s">
        <v>102</v>
      </c>
      <c r="F1221" s="60">
        <v>2221</v>
      </c>
      <c r="G1221" s="32">
        <v>50000</v>
      </c>
      <c r="H1221" s="36">
        <v>40238</v>
      </c>
      <c r="I1221" s="130">
        <f t="shared" si="110"/>
        <v>0</v>
      </c>
      <c r="J1221" s="130">
        <f t="shared" si="111"/>
        <v>50000</v>
      </c>
      <c r="K1221" s="186" t="str">
        <f>IF(J1221&gt;0,"ATRASADO","")</f>
        <v>ATRASADO</v>
      </c>
    </row>
    <row r="1222" spans="2:11">
      <c r="B1222" s="141"/>
      <c r="C1222" s="88"/>
      <c r="D1222" s="13"/>
      <c r="E1222" s="19"/>
      <c r="F1222" s="89"/>
      <c r="G1222" s="90"/>
      <c r="H1222" s="91"/>
      <c r="I1222" s="130" t="str">
        <f t="shared" si="110"/>
        <v/>
      </c>
      <c r="J1222" s="130" t="str">
        <f t="shared" si="111"/>
        <v/>
      </c>
      <c r="K1222" s="186"/>
    </row>
    <row r="1223" spans="2:11">
      <c r="B1223" s="36">
        <v>40659</v>
      </c>
      <c r="C1223" s="35" t="s">
        <v>437</v>
      </c>
      <c r="D1223" s="13" t="s">
        <v>415</v>
      </c>
      <c r="E1223" s="19" t="s">
        <v>416</v>
      </c>
      <c r="F1223" s="60">
        <v>2287</v>
      </c>
      <c r="G1223" s="32">
        <v>525120.35</v>
      </c>
      <c r="H1223" s="36">
        <v>40659</v>
      </c>
      <c r="I1223" s="130">
        <f t="shared" si="110"/>
        <v>0</v>
      </c>
      <c r="J1223" s="130">
        <f t="shared" si="111"/>
        <v>525120.35</v>
      </c>
      <c r="K1223" s="186" t="str">
        <f>IF(J1223&gt;0,"ATRASADO","")</f>
        <v>ATRASADO</v>
      </c>
    </row>
    <row r="1224" spans="2:11" s="86" customFormat="1">
      <c r="B1224" s="36"/>
      <c r="C1224" s="35"/>
      <c r="D1224" s="13"/>
      <c r="E1224" s="19"/>
      <c r="F1224" s="60"/>
      <c r="G1224" s="32"/>
      <c r="H1224" s="36"/>
      <c r="I1224" s="130" t="str">
        <f t="shared" si="110"/>
        <v/>
      </c>
      <c r="J1224" s="130" t="str">
        <f t="shared" si="111"/>
        <v/>
      </c>
      <c r="K1224" s="186"/>
    </row>
    <row r="1225" spans="2:11">
      <c r="B1225" s="11">
        <v>40207</v>
      </c>
      <c r="C1225" s="21" t="s">
        <v>300</v>
      </c>
      <c r="D1225" s="13" t="s">
        <v>301</v>
      </c>
      <c r="E1225" s="19" t="s">
        <v>102</v>
      </c>
      <c r="F1225" s="60">
        <v>2221</v>
      </c>
      <c r="G1225" s="32">
        <v>50000</v>
      </c>
      <c r="H1225" s="11">
        <v>40207</v>
      </c>
      <c r="I1225" s="130">
        <f t="shared" si="110"/>
        <v>0</v>
      </c>
      <c r="J1225" s="130">
        <f t="shared" si="111"/>
        <v>50000</v>
      </c>
      <c r="K1225" s="186" t="str">
        <f t="shared" ref="K1225:K1230" si="113">IF(J1225&gt;0,"ATRASADO","")</f>
        <v>ATRASADO</v>
      </c>
    </row>
    <row r="1226" spans="2:11">
      <c r="B1226" s="11">
        <v>40207</v>
      </c>
      <c r="C1226" s="21" t="s">
        <v>302</v>
      </c>
      <c r="D1226" s="13" t="s">
        <v>301</v>
      </c>
      <c r="E1226" s="19" t="s">
        <v>102</v>
      </c>
      <c r="F1226" s="60">
        <v>2221</v>
      </c>
      <c r="G1226" s="32">
        <v>50000</v>
      </c>
      <c r="H1226" s="11">
        <v>40207</v>
      </c>
      <c r="I1226" s="130">
        <f t="shared" si="110"/>
        <v>0</v>
      </c>
      <c r="J1226" s="130">
        <f t="shared" si="111"/>
        <v>50000</v>
      </c>
      <c r="K1226" s="186" t="str">
        <f t="shared" si="113"/>
        <v>ATRASADO</v>
      </c>
    </row>
    <row r="1227" spans="2:11">
      <c r="B1227" s="11">
        <v>40234</v>
      </c>
      <c r="C1227" s="21" t="s">
        <v>303</v>
      </c>
      <c r="D1227" s="13" t="s">
        <v>301</v>
      </c>
      <c r="E1227" s="19" t="s">
        <v>102</v>
      </c>
      <c r="F1227" s="60">
        <v>2221</v>
      </c>
      <c r="G1227" s="32">
        <v>50000</v>
      </c>
      <c r="H1227" s="11">
        <v>40234</v>
      </c>
      <c r="I1227" s="130">
        <f t="shared" si="110"/>
        <v>0</v>
      </c>
      <c r="J1227" s="130">
        <f t="shared" si="111"/>
        <v>50000</v>
      </c>
      <c r="K1227" s="186" t="str">
        <f t="shared" si="113"/>
        <v>ATRASADO</v>
      </c>
    </row>
    <row r="1228" spans="2:11">
      <c r="B1228" s="11">
        <v>40247</v>
      </c>
      <c r="C1228" s="21" t="s">
        <v>304</v>
      </c>
      <c r="D1228" s="13" t="s">
        <v>301</v>
      </c>
      <c r="E1228" s="19" t="s">
        <v>102</v>
      </c>
      <c r="F1228" s="60">
        <v>2221</v>
      </c>
      <c r="G1228" s="32">
        <v>50000</v>
      </c>
      <c r="H1228" s="11">
        <v>40247</v>
      </c>
      <c r="I1228" s="130">
        <f t="shared" si="110"/>
        <v>0</v>
      </c>
      <c r="J1228" s="130">
        <f t="shared" si="111"/>
        <v>50000</v>
      </c>
      <c r="K1228" s="186" t="str">
        <f t="shared" si="113"/>
        <v>ATRASADO</v>
      </c>
    </row>
    <row r="1229" spans="2:11">
      <c r="B1229" s="11">
        <v>40282</v>
      </c>
      <c r="C1229" s="21" t="s">
        <v>305</v>
      </c>
      <c r="D1229" s="13" t="s">
        <v>301</v>
      </c>
      <c r="E1229" s="19" t="s">
        <v>102</v>
      </c>
      <c r="F1229" s="60">
        <v>2221</v>
      </c>
      <c r="G1229" s="32">
        <v>50000</v>
      </c>
      <c r="H1229" s="11">
        <v>40282</v>
      </c>
      <c r="I1229" s="130">
        <f t="shared" si="110"/>
        <v>0</v>
      </c>
      <c r="J1229" s="130">
        <f t="shared" si="111"/>
        <v>50000</v>
      </c>
      <c r="K1229" s="186" t="str">
        <f t="shared" si="113"/>
        <v>ATRASADO</v>
      </c>
    </row>
    <row r="1230" spans="2:11">
      <c r="B1230" s="11">
        <v>40318</v>
      </c>
      <c r="C1230" s="21" t="s">
        <v>306</v>
      </c>
      <c r="D1230" s="13" t="s">
        <v>301</v>
      </c>
      <c r="E1230" s="19" t="s">
        <v>102</v>
      </c>
      <c r="F1230" s="60">
        <v>2221</v>
      </c>
      <c r="G1230" s="32">
        <v>50000</v>
      </c>
      <c r="H1230" s="11">
        <v>40318</v>
      </c>
      <c r="I1230" s="130">
        <f t="shared" si="110"/>
        <v>0</v>
      </c>
      <c r="J1230" s="130">
        <f t="shared" si="111"/>
        <v>50000</v>
      </c>
      <c r="K1230" s="186" t="str">
        <f t="shared" si="113"/>
        <v>ATRASADO</v>
      </c>
    </row>
    <row r="1231" spans="2:11" s="86" customFormat="1">
      <c r="B1231" s="11"/>
      <c r="C1231" s="21"/>
      <c r="D1231" s="13"/>
      <c r="E1231" s="19"/>
      <c r="F1231" s="60"/>
      <c r="G1231" s="32"/>
      <c r="H1231" s="11"/>
      <c r="I1231" s="130" t="str">
        <f t="shared" ref="I1231:I1266" si="114">IF(G1231&gt;0,0,"")</f>
        <v/>
      </c>
      <c r="J1231" s="130" t="str">
        <f t="shared" ref="J1231:J1262" si="115">IF(I1231=0,G1231,"")</f>
        <v/>
      </c>
      <c r="K1231" s="186"/>
    </row>
    <row r="1232" spans="2:11">
      <c r="B1232" s="11">
        <v>40025</v>
      </c>
      <c r="C1232" s="21" t="s">
        <v>239</v>
      </c>
      <c r="D1232" s="13" t="s">
        <v>581</v>
      </c>
      <c r="E1232" s="19" t="s">
        <v>205</v>
      </c>
      <c r="F1232" s="60">
        <v>2311</v>
      </c>
      <c r="G1232" s="32">
        <v>1010792.92</v>
      </c>
      <c r="H1232" s="11">
        <v>40025</v>
      </c>
      <c r="I1232" s="130">
        <f t="shared" si="114"/>
        <v>0</v>
      </c>
      <c r="J1232" s="130">
        <f t="shared" si="115"/>
        <v>1010792.92</v>
      </c>
      <c r="K1232" s="186" t="str">
        <f>IF(J1232&gt;0,"ATRASADO","")</f>
        <v>ATRASADO</v>
      </c>
    </row>
    <row r="1233" spans="2:11">
      <c r="B1233" s="11">
        <v>40045</v>
      </c>
      <c r="C1233" s="21" t="s">
        <v>240</v>
      </c>
      <c r="D1233" s="13" t="s">
        <v>581</v>
      </c>
      <c r="E1233" s="19" t="s">
        <v>205</v>
      </c>
      <c r="F1233" s="60">
        <v>2311</v>
      </c>
      <c r="G1233" s="32">
        <v>200761.2</v>
      </c>
      <c r="H1233" s="11">
        <v>40045</v>
      </c>
      <c r="I1233" s="130">
        <f t="shared" si="114"/>
        <v>0</v>
      </c>
      <c r="J1233" s="130">
        <f t="shared" si="115"/>
        <v>200761.2</v>
      </c>
      <c r="K1233" s="186" t="str">
        <f>IF(J1233&gt;0,"ATRASADO","")</f>
        <v>ATRASADO</v>
      </c>
    </row>
    <row r="1234" spans="2:11" s="86" customFormat="1">
      <c r="B1234" s="11"/>
      <c r="C1234" s="21"/>
      <c r="D1234" s="13"/>
      <c r="E1234" s="19"/>
      <c r="F1234" s="60"/>
      <c r="G1234" s="32"/>
      <c r="H1234" s="11"/>
      <c r="I1234" s="130" t="str">
        <f t="shared" si="114"/>
        <v/>
      </c>
      <c r="J1234" s="130" t="str">
        <f t="shared" si="115"/>
        <v/>
      </c>
      <c r="K1234" s="186"/>
    </row>
    <row r="1235" spans="2:11">
      <c r="B1235" s="11">
        <v>41061</v>
      </c>
      <c r="C1235" s="21" t="s">
        <v>447</v>
      </c>
      <c r="D1235" s="13" t="s">
        <v>307</v>
      </c>
      <c r="E1235" s="19" t="s">
        <v>102</v>
      </c>
      <c r="F1235" s="60">
        <v>2221</v>
      </c>
      <c r="G1235" s="32">
        <v>20000</v>
      </c>
      <c r="H1235" s="11">
        <v>41061</v>
      </c>
      <c r="I1235" s="130">
        <f t="shared" si="114"/>
        <v>0</v>
      </c>
      <c r="J1235" s="130">
        <f t="shared" si="115"/>
        <v>20000</v>
      </c>
      <c r="K1235" s="186" t="str">
        <f t="shared" ref="K1235:K1240" si="116">IF(J1235&gt;0,"ATRASADO","")</f>
        <v>ATRASADO</v>
      </c>
    </row>
    <row r="1236" spans="2:11">
      <c r="B1236" s="11">
        <v>41061</v>
      </c>
      <c r="C1236" s="21" t="s">
        <v>448</v>
      </c>
      <c r="D1236" s="13" t="s">
        <v>307</v>
      </c>
      <c r="E1236" s="19" t="s">
        <v>102</v>
      </c>
      <c r="F1236" s="60">
        <v>2221</v>
      </c>
      <c r="G1236" s="32">
        <v>20000</v>
      </c>
      <c r="H1236" s="11">
        <v>41061</v>
      </c>
      <c r="I1236" s="130">
        <f t="shared" si="114"/>
        <v>0</v>
      </c>
      <c r="J1236" s="130">
        <f t="shared" si="115"/>
        <v>20000</v>
      </c>
      <c r="K1236" s="186" t="str">
        <f t="shared" si="116"/>
        <v>ATRASADO</v>
      </c>
    </row>
    <row r="1237" spans="2:11">
      <c r="B1237" s="11">
        <v>41061</v>
      </c>
      <c r="C1237" s="21" t="s">
        <v>449</v>
      </c>
      <c r="D1237" s="13" t="s">
        <v>307</v>
      </c>
      <c r="E1237" s="19" t="s">
        <v>102</v>
      </c>
      <c r="F1237" s="60">
        <v>2221</v>
      </c>
      <c r="G1237" s="32">
        <v>20000</v>
      </c>
      <c r="H1237" s="11">
        <v>41061</v>
      </c>
      <c r="I1237" s="130">
        <f t="shared" si="114"/>
        <v>0</v>
      </c>
      <c r="J1237" s="130">
        <f t="shared" si="115"/>
        <v>20000</v>
      </c>
      <c r="K1237" s="186" t="str">
        <f t="shared" si="116"/>
        <v>ATRASADO</v>
      </c>
    </row>
    <row r="1238" spans="2:11">
      <c r="B1238" s="11">
        <v>41061</v>
      </c>
      <c r="C1238" s="21" t="s">
        <v>450</v>
      </c>
      <c r="D1238" s="13" t="s">
        <v>307</v>
      </c>
      <c r="E1238" s="19" t="s">
        <v>102</v>
      </c>
      <c r="F1238" s="60">
        <v>2221</v>
      </c>
      <c r="G1238" s="32">
        <v>20000</v>
      </c>
      <c r="H1238" s="11">
        <v>41061</v>
      </c>
      <c r="I1238" s="130">
        <f t="shared" si="114"/>
        <v>0</v>
      </c>
      <c r="J1238" s="130">
        <f t="shared" si="115"/>
        <v>20000</v>
      </c>
      <c r="K1238" s="186" t="str">
        <f t="shared" si="116"/>
        <v>ATRASADO</v>
      </c>
    </row>
    <row r="1239" spans="2:11">
      <c r="B1239" s="11">
        <v>41061</v>
      </c>
      <c r="C1239" s="21" t="s">
        <v>451</v>
      </c>
      <c r="D1239" s="13" t="s">
        <v>307</v>
      </c>
      <c r="E1239" s="19" t="s">
        <v>102</v>
      </c>
      <c r="F1239" s="60">
        <v>2221</v>
      </c>
      <c r="G1239" s="32">
        <v>20000</v>
      </c>
      <c r="H1239" s="11">
        <v>41061</v>
      </c>
      <c r="I1239" s="130">
        <f t="shared" si="114"/>
        <v>0</v>
      </c>
      <c r="J1239" s="130">
        <f t="shared" si="115"/>
        <v>20000</v>
      </c>
      <c r="K1239" s="186" t="str">
        <f t="shared" si="116"/>
        <v>ATRASADO</v>
      </c>
    </row>
    <row r="1240" spans="2:11">
      <c r="B1240" s="11">
        <v>41212</v>
      </c>
      <c r="C1240" s="21" t="s">
        <v>452</v>
      </c>
      <c r="D1240" s="13" t="s">
        <v>307</v>
      </c>
      <c r="E1240" s="19" t="s">
        <v>102</v>
      </c>
      <c r="F1240" s="60">
        <v>2221</v>
      </c>
      <c r="G1240" s="32">
        <v>20000</v>
      </c>
      <c r="H1240" s="11">
        <v>41212</v>
      </c>
      <c r="I1240" s="130">
        <f t="shared" si="114"/>
        <v>0</v>
      </c>
      <c r="J1240" s="130">
        <f t="shared" si="115"/>
        <v>20000</v>
      </c>
      <c r="K1240" s="186" t="str">
        <f t="shared" si="116"/>
        <v>ATRASADO</v>
      </c>
    </row>
    <row r="1241" spans="2:11" s="86" customFormat="1">
      <c r="B1241" s="11"/>
      <c r="C1241" s="21"/>
      <c r="D1241" s="13"/>
      <c r="E1241" s="19"/>
      <c r="F1241" s="60"/>
      <c r="G1241" s="32"/>
      <c r="H1241" s="11"/>
      <c r="I1241" s="130" t="str">
        <f t="shared" si="114"/>
        <v/>
      </c>
      <c r="J1241" s="130" t="str">
        <f t="shared" si="115"/>
        <v/>
      </c>
      <c r="K1241" s="186"/>
    </row>
    <row r="1242" spans="2:11">
      <c r="B1242" s="36">
        <v>40416</v>
      </c>
      <c r="C1242" s="35" t="s">
        <v>241</v>
      </c>
      <c r="D1242" s="13" t="s">
        <v>242</v>
      </c>
      <c r="E1242" s="19" t="s">
        <v>205</v>
      </c>
      <c r="F1242" s="60">
        <v>2311</v>
      </c>
      <c r="G1242" s="32">
        <v>158997.04</v>
      </c>
      <c r="H1242" s="36">
        <v>40416</v>
      </c>
      <c r="I1242" s="130">
        <f t="shared" si="114"/>
        <v>0</v>
      </c>
      <c r="J1242" s="130">
        <f t="shared" si="115"/>
        <v>158997.04</v>
      </c>
      <c r="K1242" s="186" t="str">
        <f>IF(J1242&gt;0,"ATRASADO","")</f>
        <v>ATRASADO</v>
      </c>
    </row>
    <row r="1243" spans="2:11" s="125" customFormat="1">
      <c r="B1243" s="36"/>
      <c r="C1243" s="35"/>
      <c r="D1243" s="13"/>
      <c r="E1243" s="19"/>
      <c r="F1243" s="60"/>
      <c r="G1243" s="32"/>
      <c r="H1243" s="36"/>
      <c r="I1243" s="130" t="str">
        <f t="shared" si="114"/>
        <v/>
      </c>
      <c r="J1243" s="130" t="str">
        <f t="shared" si="115"/>
        <v/>
      </c>
      <c r="K1243" s="186"/>
    </row>
    <row r="1244" spans="2:11">
      <c r="B1244" s="36">
        <v>40789</v>
      </c>
      <c r="C1244" s="38" t="s">
        <v>37</v>
      </c>
      <c r="D1244" s="13" t="s">
        <v>675</v>
      </c>
      <c r="E1244" s="19" t="s">
        <v>377</v>
      </c>
      <c r="F1244" s="60">
        <v>2251</v>
      </c>
      <c r="G1244" s="32">
        <v>18666.48</v>
      </c>
      <c r="H1244" s="36">
        <v>40789</v>
      </c>
      <c r="I1244" s="130">
        <f t="shared" si="114"/>
        <v>0</v>
      </c>
      <c r="J1244" s="130">
        <f t="shared" si="115"/>
        <v>18666.48</v>
      </c>
      <c r="K1244" s="186" t="str">
        <f>IF(J1244&gt;0,"ATRASADO","")</f>
        <v>ATRASADO</v>
      </c>
    </row>
    <row r="1245" spans="2:11" s="161" customFormat="1">
      <c r="B1245" s="36"/>
      <c r="C1245" s="35"/>
      <c r="D1245" s="13"/>
      <c r="E1245" s="19"/>
      <c r="F1245" s="60"/>
      <c r="G1245" s="32"/>
      <c r="H1245" s="36"/>
      <c r="I1245" s="130" t="str">
        <f t="shared" si="114"/>
        <v/>
      </c>
      <c r="J1245" s="130" t="str">
        <f t="shared" si="115"/>
        <v/>
      </c>
      <c r="K1245" s="186"/>
    </row>
    <row r="1246" spans="2:11">
      <c r="B1246" s="36">
        <v>40461</v>
      </c>
      <c r="C1246" s="35" t="s">
        <v>383</v>
      </c>
      <c r="D1246" s="13" t="s">
        <v>384</v>
      </c>
      <c r="E1246" s="19" t="s">
        <v>102</v>
      </c>
      <c r="F1246" s="60">
        <v>2221</v>
      </c>
      <c r="G1246" s="32">
        <v>58000</v>
      </c>
      <c r="H1246" s="36">
        <v>40461</v>
      </c>
      <c r="I1246" s="130">
        <f t="shared" si="114"/>
        <v>0</v>
      </c>
      <c r="J1246" s="130">
        <f t="shared" si="115"/>
        <v>58000</v>
      </c>
      <c r="K1246" s="186" t="str">
        <f>IF(J1246&gt;0,"ATRASADO","")</f>
        <v>ATRASADO</v>
      </c>
    </row>
    <row r="1247" spans="2:11">
      <c r="B1247" s="36">
        <v>40487</v>
      </c>
      <c r="C1247" s="35" t="s">
        <v>385</v>
      </c>
      <c r="D1247" s="13" t="s">
        <v>384</v>
      </c>
      <c r="E1247" s="19" t="s">
        <v>102</v>
      </c>
      <c r="F1247" s="60">
        <v>2221</v>
      </c>
      <c r="G1247" s="32">
        <v>58000</v>
      </c>
      <c r="H1247" s="36">
        <v>40487</v>
      </c>
      <c r="I1247" s="130">
        <f t="shared" si="114"/>
        <v>0</v>
      </c>
      <c r="J1247" s="130">
        <f t="shared" si="115"/>
        <v>58000</v>
      </c>
      <c r="K1247" s="186" t="str">
        <f>IF(J1247&gt;0,"ATRASADO","")</f>
        <v>ATRASADO</v>
      </c>
    </row>
    <row r="1248" spans="2:11">
      <c r="B1248" s="36">
        <v>40553</v>
      </c>
      <c r="C1248" s="35" t="s">
        <v>386</v>
      </c>
      <c r="D1248" s="13" t="s">
        <v>384</v>
      </c>
      <c r="E1248" s="19" t="s">
        <v>102</v>
      </c>
      <c r="F1248" s="60">
        <v>2221</v>
      </c>
      <c r="G1248" s="32">
        <v>58000</v>
      </c>
      <c r="H1248" s="36">
        <v>40553</v>
      </c>
      <c r="I1248" s="130">
        <f t="shared" si="114"/>
        <v>0</v>
      </c>
      <c r="J1248" s="130">
        <f t="shared" si="115"/>
        <v>58000</v>
      </c>
      <c r="K1248" s="186" t="str">
        <f>IF(J1248&gt;0,"ATRASADO","")</f>
        <v>ATRASADO</v>
      </c>
    </row>
    <row r="1249" spans="2:11">
      <c r="B1249" s="36">
        <v>40518</v>
      </c>
      <c r="C1249" s="35" t="s">
        <v>387</v>
      </c>
      <c r="D1249" s="13" t="s">
        <v>384</v>
      </c>
      <c r="E1249" s="19" t="s">
        <v>102</v>
      </c>
      <c r="F1249" s="60">
        <v>2221</v>
      </c>
      <c r="G1249" s="32">
        <f>58000-56750</f>
        <v>1250</v>
      </c>
      <c r="H1249" s="36">
        <v>40518</v>
      </c>
      <c r="I1249" s="130">
        <f t="shared" si="114"/>
        <v>0</v>
      </c>
      <c r="J1249" s="130">
        <f t="shared" si="115"/>
        <v>1250</v>
      </c>
      <c r="K1249" s="186" t="str">
        <f>IF(J1249&gt;0,"ATRASADO","")</f>
        <v>ATRASADO</v>
      </c>
    </row>
    <row r="1250" spans="2:11" s="86" customFormat="1">
      <c r="B1250" s="36"/>
      <c r="C1250" s="38"/>
      <c r="D1250" s="13"/>
      <c r="E1250" s="19"/>
      <c r="F1250" s="60"/>
      <c r="G1250" s="32"/>
      <c r="H1250" s="36"/>
      <c r="I1250" s="130" t="str">
        <f t="shared" si="114"/>
        <v/>
      </c>
      <c r="J1250" s="130" t="str">
        <f t="shared" si="115"/>
        <v/>
      </c>
      <c r="K1250" s="186"/>
    </row>
    <row r="1251" spans="2:11">
      <c r="B1251" s="36">
        <v>40755</v>
      </c>
      <c r="C1251" s="38" t="s">
        <v>378</v>
      </c>
      <c r="D1251" s="13" t="s">
        <v>379</v>
      </c>
      <c r="E1251" s="19" t="s">
        <v>377</v>
      </c>
      <c r="F1251" s="60">
        <v>2251</v>
      </c>
      <c r="G1251" s="32">
        <v>66000</v>
      </c>
      <c r="H1251" s="36">
        <v>40755</v>
      </c>
      <c r="I1251" s="130">
        <f t="shared" si="114"/>
        <v>0</v>
      </c>
      <c r="J1251" s="130">
        <f t="shared" si="115"/>
        <v>66000</v>
      </c>
      <c r="K1251" s="186" t="str">
        <f>IF(J1251&gt;0,"ATRASADO","")</f>
        <v>ATRASADO</v>
      </c>
    </row>
    <row r="1252" spans="2:11">
      <c r="B1252" s="36">
        <v>39989</v>
      </c>
      <c r="C1252" s="38" t="s">
        <v>454</v>
      </c>
      <c r="D1252" s="13" t="s">
        <v>379</v>
      </c>
      <c r="E1252" s="19" t="s">
        <v>377</v>
      </c>
      <c r="F1252" s="60">
        <v>2251</v>
      </c>
      <c r="G1252" s="32">
        <v>20000</v>
      </c>
      <c r="H1252" s="36">
        <v>39989</v>
      </c>
      <c r="I1252" s="130">
        <f t="shared" si="114"/>
        <v>0</v>
      </c>
      <c r="J1252" s="130">
        <f t="shared" si="115"/>
        <v>20000</v>
      </c>
      <c r="K1252" s="186" t="str">
        <f>IF(J1252&gt;0,"ATRASADO","")</f>
        <v>ATRASADO</v>
      </c>
    </row>
    <row r="1253" spans="2:11" s="86" customFormat="1">
      <c r="B1253" s="36"/>
      <c r="C1253" s="38"/>
      <c r="D1253" s="13"/>
      <c r="E1253" s="19"/>
      <c r="F1253" s="60"/>
      <c r="G1253" s="32"/>
      <c r="H1253" s="36"/>
      <c r="I1253" s="130" t="str">
        <f t="shared" si="114"/>
        <v/>
      </c>
      <c r="J1253" s="130" t="str">
        <f t="shared" si="115"/>
        <v/>
      </c>
      <c r="K1253" s="186"/>
    </row>
    <row r="1254" spans="2:11">
      <c r="B1254" s="36">
        <v>40387</v>
      </c>
      <c r="C1254" s="35" t="s">
        <v>417</v>
      </c>
      <c r="D1254" s="13" t="s">
        <v>418</v>
      </c>
      <c r="E1254" s="19" t="s">
        <v>549</v>
      </c>
      <c r="F1254" s="60">
        <v>2355</v>
      </c>
      <c r="G1254" s="32">
        <v>192125.2</v>
      </c>
      <c r="H1254" s="36">
        <v>40387</v>
      </c>
      <c r="I1254" s="130">
        <f t="shared" si="114"/>
        <v>0</v>
      </c>
      <c r="J1254" s="130">
        <f t="shared" si="115"/>
        <v>192125.2</v>
      </c>
      <c r="K1254" s="186" t="str">
        <f>IF(J1254&gt;0,"ATRASADO","")</f>
        <v>ATRASADO</v>
      </c>
    </row>
    <row r="1255" spans="2:11" s="86" customFormat="1">
      <c r="B1255" s="36"/>
      <c r="C1255" s="35"/>
      <c r="D1255" s="13"/>
      <c r="E1255" s="19"/>
      <c r="F1255" s="60"/>
      <c r="G1255" s="32"/>
      <c r="H1255" s="36"/>
      <c r="I1255" s="130" t="str">
        <f t="shared" si="114"/>
        <v/>
      </c>
      <c r="J1255" s="130" t="str">
        <f t="shared" si="115"/>
        <v/>
      </c>
      <c r="K1255" s="186"/>
    </row>
    <row r="1256" spans="2:11">
      <c r="B1256" s="11">
        <v>40184</v>
      </c>
      <c r="C1256" s="21" t="s">
        <v>308</v>
      </c>
      <c r="D1256" s="13" t="s">
        <v>309</v>
      </c>
      <c r="E1256" s="19" t="s">
        <v>102</v>
      </c>
      <c r="F1256" s="60">
        <v>2221</v>
      </c>
      <c r="G1256" s="32">
        <v>20000</v>
      </c>
      <c r="H1256" s="11">
        <v>40184</v>
      </c>
      <c r="I1256" s="130">
        <f t="shared" si="114"/>
        <v>0</v>
      </c>
      <c r="J1256" s="130">
        <f t="shared" si="115"/>
        <v>20000</v>
      </c>
      <c r="K1256" s="186" t="str">
        <f t="shared" ref="K1256:K1266" si="117">IF(J1256&gt;0,"ATRASADO","")</f>
        <v>ATRASADO</v>
      </c>
    </row>
    <row r="1257" spans="2:11">
      <c r="B1257" s="11">
        <v>40209</v>
      </c>
      <c r="C1257" s="21" t="s">
        <v>310</v>
      </c>
      <c r="D1257" s="13" t="s">
        <v>309</v>
      </c>
      <c r="E1257" s="19" t="s">
        <v>102</v>
      </c>
      <c r="F1257" s="60">
        <v>2221</v>
      </c>
      <c r="G1257" s="32">
        <v>20000</v>
      </c>
      <c r="H1257" s="11">
        <v>40209</v>
      </c>
      <c r="I1257" s="130">
        <f t="shared" si="114"/>
        <v>0</v>
      </c>
      <c r="J1257" s="130">
        <f t="shared" si="115"/>
        <v>20000</v>
      </c>
      <c r="K1257" s="186" t="str">
        <f t="shared" si="117"/>
        <v>ATRASADO</v>
      </c>
    </row>
    <row r="1258" spans="2:11">
      <c r="B1258" s="24">
        <v>40237</v>
      </c>
      <c r="C1258" s="21" t="s">
        <v>311</v>
      </c>
      <c r="D1258" s="13" t="s">
        <v>309</v>
      </c>
      <c r="E1258" s="19" t="s">
        <v>102</v>
      </c>
      <c r="F1258" s="60">
        <v>2221</v>
      </c>
      <c r="G1258" s="32">
        <v>20000</v>
      </c>
      <c r="H1258" s="11">
        <v>40237</v>
      </c>
      <c r="I1258" s="130">
        <f t="shared" si="114"/>
        <v>0</v>
      </c>
      <c r="J1258" s="130">
        <f t="shared" si="115"/>
        <v>20000</v>
      </c>
      <c r="K1258" s="186" t="str">
        <f t="shared" si="117"/>
        <v>ATRASADO</v>
      </c>
    </row>
    <row r="1259" spans="2:11">
      <c r="B1259" s="11">
        <v>40326</v>
      </c>
      <c r="C1259" s="21" t="s">
        <v>312</v>
      </c>
      <c r="D1259" s="13" t="s">
        <v>309</v>
      </c>
      <c r="E1259" s="19" t="s">
        <v>102</v>
      </c>
      <c r="F1259" s="60">
        <v>2221</v>
      </c>
      <c r="G1259" s="32">
        <v>20000</v>
      </c>
      <c r="H1259" s="11">
        <v>40326</v>
      </c>
      <c r="I1259" s="130">
        <f t="shared" si="114"/>
        <v>0</v>
      </c>
      <c r="J1259" s="130">
        <f t="shared" si="115"/>
        <v>20000</v>
      </c>
      <c r="K1259" s="186" t="str">
        <f t="shared" si="117"/>
        <v>ATRASADO</v>
      </c>
    </row>
    <row r="1260" spans="2:11">
      <c r="B1260" s="11">
        <v>40358</v>
      </c>
      <c r="C1260" s="21" t="s">
        <v>313</v>
      </c>
      <c r="D1260" s="13" t="s">
        <v>309</v>
      </c>
      <c r="E1260" s="19" t="s">
        <v>102</v>
      </c>
      <c r="F1260" s="60">
        <v>2221</v>
      </c>
      <c r="G1260" s="32">
        <v>20000</v>
      </c>
      <c r="H1260" s="11">
        <v>40358</v>
      </c>
      <c r="I1260" s="130">
        <f t="shared" si="114"/>
        <v>0</v>
      </c>
      <c r="J1260" s="130">
        <f t="shared" si="115"/>
        <v>20000</v>
      </c>
      <c r="K1260" s="186" t="str">
        <f t="shared" si="117"/>
        <v>ATRASADO</v>
      </c>
    </row>
    <row r="1261" spans="2:11">
      <c r="B1261" s="11">
        <v>40388</v>
      </c>
      <c r="C1261" s="21" t="s">
        <v>314</v>
      </c>
      <c r="D1261" s="13" t="s">
        <v>309</v>
      </c>
      <c r="E1261" s="19" t="s">
        <v>102</v>
      </c>
      <c r="F1261" s="60">
        <v>2221</v>
      </c>
      <c r="G1261" s="32">
        <v>20000</v>
      </c>
      <c r="H1261" s="11">
        <v>40388</v>
      </c>
      <c r="I1261" s="130">
        <f t="shared" si="114"/>
        <v>0</v>
      </c>
      <c r="J1261" s="130">
        <f t="shared" si="115"/>
        <v>20000</v>
      </c>
      <c r="K1261" s="186" t="str">
        <f t="shared" si="117"/>
        <v>ATRASADO</v>
      </c>
    </row>
    <row r="1262" spans="2:11">
      <c r="B1262" s="11">
        <v>40419</v>
      </c>
      <c r="C1262" s="21" t="s">
        <v>315</v>
      </c>
      <c r="D1262" s="13" t="s">
        <v>309</v>
      </c>
      <c r="E1262" s="19" t="s">
        <v>102</v>
      </c>
      <c r="F1262" s="60">
        <v>2221</v>
      </c>
      <c r="G1262" s="32">
        <v>20000</v>
      </c>
      <c r="H1262" s="11">
        <v>40419</v>
      </c>
      <c r="I1262" s="130">
        <f t="shared" si="114"/>
        <v>0</v>
      </c>
      <c r="J1262" s="130">
        <f t="shared" si="115"/>
        <v>20000</v>
      </c>
      <c r="K1262" s="186" t="str">
        <f t="shared" si="117"/>
        <v>ATRASADO</v>
      </c>
    </row>
    <row r="1263" spans="2:11" s="253" customFormat="1">
      <c r="B1263" s="11">
        <v>44682</v>
      </c>
      <c r="C1263" s="21" t="s">
        <v>1386</v>
      </c>
      <c r="D1263" s="13" t="s">
        <v>309</v>
      </c>
      <c r="E1263" s="19" t="s">
        <v>102</v>
      </c>
      <c r="F1263" s="60">
        <v>2221</v>
      </c>
      <c r="G1263" s="32">
        <v>17700</v>
      </c>
      <c r="H1263" s="11">
        <v>44682</v>
      </c>
      <c r="I1263" s="130">
        <f t="shared" si="114"/>
        <v>0</v>
      </c>
      <c r="J1263" s="130">
        <f>IF(I1263=0,G1263,"")</f>
        <v>17700</v>
      </c>
      <c r="K1263" s="186" t="str">
        <f t="shared" si="117"/>
        <v>ATRASADO</v>
      </c>
    </row>
    <row r="1264" spans="2:11" s="253" customFormat="1">
      <c r="B1264" s="11">
        <v>44682</v>
      </c>
      <c r="C1264" s="21" t="s">
        <v>1935</v>
      </c>
      <c r="D1264" s="13" t="s">
        <v>309</v>
      </c>
      <c r="E1264" s="19" t="s">
        <v>102</v>
      </c>
      <c r="F1264" s="60">
        <v>2221</v>
      </c>
      <c r="G1264" s="32">
        <v>17700</v>
      </c>
      <c r="H1264" s="11">
        <v>44682</v>
      </c>
      <c r="I1264" s="130">
        <f t="shared" si="114"/>
        <v>0</v>
      </c>
      <c r="J1264" s="130">
        <f>IF(I1264=0,G1264,"")</f>
        <v>17700</v>
      </c>
      <c r="K1264" s="186" t="str">
        <f t="shared" si="117"/>
        <v>ATRASADO</v>
      </c>
    </row>
    <row r="1265" spans="2:11" s="253" customFormat="1">
      <c r="B1265" s="11">
        <v>44682</v>
      </c>
      <c r="C1265" s="21" t="s">
        <v>736</v>
      </c>
      <c r="D1265" s="13" t="s">
        <v>309</v>
      </c>
      <c r="E1265" s="19" t="s">
        <v>102</v>
      </c>
      <c r="F1265" s="60">
        <v>2221</v>
      </c>
      <c r="G1265" s="32">
        <v>17700</v>
      </c>
      <c r="H1265" s="11">
        <v>44682</v>
      </c>
      <c r="I1265" s="130">
        <f t="shared" si="114"/>
        <v>0</v>
      </c>
      <c r="J1265" s="130">
        <f>IF(I1265=0,G1265,"")</f>
        <v>17700</v>
      </c>
      <c r="K1265" s="186" t="str">
        <f t="shared" si="117"/>
        <v>ATRASADO</v>
      </c>
    </row>
    <row r="1266" spans="2:11" s="253" customFormat="1">
      <c r="B1266" s="11">
        <v>44698</v>
      </c>
      <c r="C1266" s="21" t="s">
        <v>1936</v>
      </c>
      <c r="D1266" s="13" t="s">
        <v>309</v>
      </c>
      <c r="E1266" s="19" t="s">
        <v>102</v>
      </c>
      <c r="F1266" s="60">
        <v>2221</v>
      </c>
      <c r="G1266" s="32">
        <v>17700</v>
      </c>
      <c r="H1266" s="11">
        <v>44698</v>
      </c>
      <c r="I1266" s="130">
        <f t="shared" si="114"/>
        <v>0</v>
      </c>
      <c r="J1266" s="130">
        <f>IF(I1266=0,G1266,"")</f>
        <v>17700</v>
      </c>
      <c r="K1266" s="186" t="str">
        <f t="shared" si="117"/>
        <v>ATRASADO</v>
      </c>
    </row>
    <row r="1267" spans="2:11" s="193" customFormat="1">
      <c r="B1267" s="11"/>
      <c r="C1267" s="21"/>
      <c r="D1267" s="13"/>
      <c r="E1267" s="19"/>
      <c r="F1267" s="60"/>
      <c r="G1267" s="32"/>
      <c r="H1267" s="11"/>
      <c r="I1267" s="130"/>
      <c r="J1267" s="130"/>
      <c r="K1267" s="186"/>
    </row>
    <row r="1268" spans="2:11">
      <c r="B1268" s="11">
        <v>40543</v>
      </c>
      <c r="C1268" s="18" t="s">
        <v>316</v>
      </c>
      <c r="D1268" s="13" t="s">
        <v>317</v>
      </c>
      <c r="E1268" s="19" t="s">
        <v>318</v>
      </c>
      <c r="F1268" s="60">
        <v>2671</v>
      </c>
      <c r="G1268" s="32">
        <v>5875000</v>
      </c>
      <c r="H1268" s="11">
        <v>40543</v>
      </c>
      <c r="I1268" s="130">
        <f>IF(G1268&gt;0,0,"")</f>
        <v>0</v>
      </c>
      <c r="J1268" s="130">
        <f>IF(I1268=0,G1268,"")</f>
        <v>5875000</v>
      </c>
      <c r="K1268" s="186" t="str">
        <f>IF(J1268&gt;0,"ATRASADO","")</f>
        <v>ATRASADO</v>
      </c>
    </row>
    <row r="1269" spans="2:11" s="253" customFormat="1">
      <c r="B1269" s="11"/>
      <c r="C1269" s="18"/>
      <c r="D1269" s="177"/>
      <c r="E1269" s="19"/>
      <c r="F1269" s="60"/>
      <c r="G1269" s="32"/>
      <c r="H1269" s="11"/>
      <c r="I1269" s="130"/>
      <c r="J1269" s="130"/>
      <c r="K1269" s="186"/>
    </row>
    <row r="1270" spans="2:11" s="253" customFormat="1">
      <c r="B1270" s="11">
        <v>44708</v>
      </c>
      <c r="C1270" s="18" t="s">
        <v>1938</v>
      </c>
      <c r="D1270" s="13" t="s">
        <v>1937</v>
      </c>
      <c r="E1270" s="19" t="s">
        <v>515</v>
      </c>
      <c r="F1270" s="60">
        <v>2286</v>
      </c>
      <c r="G1270" s="32">
        <v>985123</v>
      </c>
      <c r="H1270" s="11">
        <v>44708</v>
      </c>
      <c r="I1270" s="130">
        <f>IF(G1270&gt;0,0,"")</f>
        <v>0</v>
      </c>
      <c r="J1270" s="130">
        <f>IF(I1270=0,G1270,"")</f>
        <v>985123</v>
      </c>
      <c r="K1270" s="186" t="str">
        <f>IF(J1270&gt;0,"ATRASADO","")</f>
        <v>ATRASADO</v>
      </c>
    </row>
    <row r="1271" spans="2:11" s="253" customFormat="1">
      <c r="B1271" s="11"/>
      <c r="C1271" s="18"/>
      <c r="D1271" s="13"/>
      <c r="E1271" s="19"/>
      <c r="F1271" s="60"/>
      <c r="G1271" s="32"/>
      <c r="H1271" s="11"/>
      <c r="I1271" s="130"/>
      <c r="J1271" s="130"/>
      <c r="K1271" s="186"/>
    </row>
    <row r="1272" spans="2:11" s="253" customFormat="1">
      <c r="B1272" s="11">
        <v>44682</v>
      </c>
      <c r="C1272" s="18" t="s">
        <v>1939</v>
      </c>
      <c r="D1272" s="13" t="s">
        <v>1900</v>
      </c>
      <c r="E1272" s="19" t="s">
        <v>1940</v>
      </c>
      <c r="F1272" s="60">
        <v>2611</v>
      </c>
      <c r="G1272" s="32">
        <v>3459750.82</v>
      </c>
      <c r="H1272" s="11">
        <v>44682</v>
      </c>
      <c r="I1272" s="130">
        <f t="shared" ref="I1272:I1303" si="118">IF(G1272&gt;0,0,"")</f>
        <v>0</v>
      </c>
      <c r="J1272" s="130">
        <f t="shared" ref="J1272:J1303" si="119">IF(I1272=0,G1272,"")</f>
        <v>3459750.82</v>
      </c>
      <c r="K1272" s="186" t="str">
        <f>IF(J1272&gt;0,"ATRASADO","")</f>
        <v>ATRASADO</v>
      </c>
    </row>
    <row r="1273" spans="2:11" s="86" customFormat="1">
      <c r="B1273" s="11"/>
      <c r="C1273" s="18"/>
      <c r="D1273" s="13"/>
      <c r="E1273" s="19"/>
      <c r="F1273" s="60"/>
      <c r="G1273" s="32"/>
      <c r="H1273" s="11"/>
      <c r="I1273" s="130" t="str">
        <f t="shared" si="118"/>
        <v/>
      </c>
      <c r="J1273" s="130" t="str">
        <f t="shared" si="119"/>
        <v/>
      </c>
      <c r="K1273" s="186"/>
    </row>
    <row r="1274" spans="2:11">
      <c r="B1274" s="36">
        <v>40653</v>
      </c>
      <c r="C1274" s="35" t="s">
        <v>547</v>
      </c>
      <c r="D1274" s="13" t="s">
        <v>546</v>
      </c>
      <c r="E1274" s="19" t="s">
        <v>120</v>
      </c>
      <c r="F1274" s="60">
        <v>2355</v>
      </c>
      <c r="G1274" s="32">
        <v>43521.29</v>
      </c>
      <c r="H1274" s="36">
        <v>40653</v>
      </c>
      <c r="I1274" s="130">
        <f t="shared" si="118"/>
        <v>0</v>
      </c>
      <c r="J1274" s="130">
        <f t="shared" si="119"/>
        <v>43521.29</v>
      </c>
      <c r="K1274" s="186" t="str">
        <f>IF(J1274&gt;0,"ATRASADO","")</f>
        <v>ATRASADO</v>
      </c>
    </row>
    <row r="1275" spans="2:11" s="86" customFormat="1">
      <c r="B1275" s="36"/>
      <c r="C1275" s="35"/>
      <c r="D1275" s="13"/>
      <c r="E1275" s="19"/>
      <c r="F1275" s="60"/>
      <c r="G1275" s="32"/>
      <c r="H1275" s="36"/>
      <c r="I1275" s="130" t="str">
        <f t="shared" si="118"/>
        <v/>
      </c>
      <c r="J1275" s="130" t="str">
        <f t="shared" si="119"/>
        <v/>
      </c>
      <c r="K1275" s="186"/>
    </row>
    <row r="1276" spans="2:11">
      <c r="B1276" s="36" t="s">
        <v>455</v>
      </c>
      <c r="C1276" s="35" t="s">
        <v>456</v>
      </c>
      <c r="D1276" s="13" t="s">
        <v>389</v>
      </c>
      <c r="E1276" s="19" t="s">
        <v>102</v>
      </c>
      <c r="F1276" s="60">
        <v>2221</v>
      </c>
      <c r="G1276" s="32">
        <v>23200</v>
      </c>
      <c r="H1276" s="36" t="s">
        <v>455</v>
      </c>
      <c r="I1276" s="130">
        <f t="shared" si="118"/>
        <v>0</v>
      </c>
      <c r="J1276" s="130">
        <f t="shared" si="119"/>
        <v>23200</v>
      </c>
      <c r="K1276" s="186" t="str">
        <f t="shared" ref="K1276:K1282" si="120">IF(J1276&gt;0,"ATRASADO","")</f>
        <v>ATRASADO</v>
      </c>
    </row>
    <row r="1277" spans="2:11">
      <c r="B1277" s="36" t="s">
        <v>455</v>
      </c>
      <c r="C1277" s="35" t="s">
        <v>457</v>
      </c>
      <c r="D1277" s="13" t="s">
        <v>389</v>
      </c>
      <c r="E1277" s="19" t="s">
        <v>102</v>
      </c>
      <c r="F1277" s="60">
        <v>2221</v>
      </c>
      <c r="G1277" s="32">
        <v>23200</v>
      </c>
      <c r="H1277" s="36" t="s">
        <v>455</v>
      </c>
      <c r="I1277" s="130">
        <f t="shared" si="118"/>
        <v>0</v>
      </c>
      <c r="J1277" s="130">
        <f t="shared" si="119"/>
        <v>23200</v>
      </c>
      <c r="K1277" s="186" t="str">
        <f t="shared" si="120"/>
        <v>ATRASADO</v>
      </c>
    </row>
    <row r="1278" spans="2:11">
      <c r="B1278" s="36" t="s">
        <v>455</v>
      </c>
      <c r="C1278" s="35" t="s">
        <v>458</v>
      </c>
      <c r="D1278" s="13" t="s">
        <v>389</v>
      </c>
      <c r="E1278" s="19" t="s">
        <v>102</v>
      </c>
      <c r="F1278" s="60">
        <v>2221</v>
      </c>
      <c r="G1278" s="32">
        <v>23200</v>
      </c>
      <c r="H1278" s="36" t="s">
        <v>455</v>
      </c>
      <c r="I1278" s="130">
        <f t="shared" si="118"/>
        <v>0</v>
      </c>
      <c r="J1278" s="130">
        <f t="shared" si="119"/>
        <v>23200</v>
      </c>
      <c r="K1278" s="186" t="str">
        <f t="shared" si="120"/>
        <v>ATRASADO</v>
      </c>
    </row>
    <row r="1279" spans="2:11">
      <c r="B1279" s="36">
        <v>40571</v>
      </c>
      <c r="C1279" s="35" t="s">
        <v>459</v>
      </c>
      <c r="D1279" s="13" t="s">
        <v>389</v>
      </c>
      <c r="E1279" s="19" t="s">
        <v>102</v>
      </c>
      <c r="F1279" s="60">
        <v>2221</v>
      </c>
      <c r="G1279" s="32">
        <v>23200</v>
      </c>
      <c r="H1279" s="36">
        <v>40571</v>
      </c>
      <c r="I1279" s="130">
        <f t="shared" si="118"/>
        <v>0</v>
      </c>
      <c r="J1279" s="130">
        <f t="shared" si="119"/>
        <v>23200</v>
      </c>
      <c r="K1279" s="186" t="str">
        <f t="shared" si="120"/>
        <v>ATRASADO</v>
      </c>
    </row>
    <row r="1280" spans="2:11">
      <c r="B1280" s="36">
        <v>40623</v>
      </c>
      <c r="C1280" s="35" t="s">
        <v>388</v>
      </c>
      <c r="D1280" s="13" t="s">
        <v>389</v>
      </c>
      <c r="E1280" s="19" t="s">
        <v>102</v>
      </c>
      <c r="F1280" s="60">
        <v>2221</v>
      </c>
      <c r="G1280" s="32">
        <v>23200</v>
      </c>
      <c r="H1280" s="36">
        <v>40623</v>
      </c>
      <c r="I1280" s="130">
        <f t="shared" si="118"/>
        <v>0</v>
      </c>
      <c r="J1280" s="130">
        <f t="shared" si="119"/>
        <v>23200</v>
      </c>
      <c r="K1280" s="186" t="str">
        <f t="shared" si="120"/>
        <v>ATRASADO</v>
      </c>
    </row>
    <row r="1281" spans="2:11">
      <c r="B1281" s="36">
        <v>40644</v>
      </c>
      <c r="C1281" s="35" t="s">
        <v>390</v>
      </c>
      <c r="D1281" s="13" t="s">
        <v>389</v>
      </c>
      <c r="E1281" s="19" t="s">
        <v>102</v>
      </c>
      <c r="F1281" s="60">
        <v>2221</v>
      </c>
      <c r="G1281" s="32">
        <v>23200</v>
      </c>
      <c r="H1281" s="36">
        <v>40644</v>
      </c>
      <c r="I1281" s="130">
        <f t="shared" si="118"/>
        <v>0</v>
      </c>
      <c r="J1281" s="130">
        <f t="shared" si="119"/>
        <v>23200</v>
      </c>
      <c r="K1281" s="186" t="str">
        <f t="shared" si="120"/>
        <v>ATRASADO</v>
      </c>
    </row>
    <row r="1282" spans="2:11">
      <c r="B1282" s="36">
        <v>40644</v>
      </c>
      <c r="C1282" s="35" t="s">
        <v>391</v>
      </c>
      <c r="D1282" s="13" t="s">
        <v>389</v>
      </c>
      <c r="E1282" s="19" t="s">
        <v>102</v>
      </c>
      <c r="F1282" s="60">
        <v>2221</v>
      </c>
      <c r="G1282" s="32">
        <v>23200</v>
      </c>
      <c r="H1282" s="36">
        <v>40644</v>
      </c>
      <c r="I1282" s="130">
        <f t="shared" si="118"/>
        <v>0</v>
      </c>
      <c r="J1282" s="130">
        <f t="shared" si="119"/>
        <v>23200</v>
      </c>
      <c r="K1282" s="186" t="str">
        <f t="shared" si="120"/>
        <v>ATRASADO</v>
      </c>
    </row>
    <row r="1283" spans="2:11" s="86" customFormat="1">
      <c r="B1283" s="36"/>
      <c r="C1283" s="35"/>
      <c r="D1283" s="13"/>
      <c r="E1283" s="19"/>
      <c r="F1283" s="60"/>
      <c r="G1283" s="32"/>
      <c r="H1283" s="36"/>
      <c r="I1283" s="130" t="str">
        <f t="shared" si="118"/>
        <v/>
      </c>
      <c r="J1283" s="130" t="str">
        <f t="shared" si="119"/>
        <v/>
      </c>
      <c r="K1283" s="186"/>
    </row>
    <row r="1284" spans="2:11">
      <c r="B1284" s="11">
        <v>40268</v>
      </c>
      <c r="C1284" s="21" t="s">
        <v>319</v>
      </c>
      <c r="D1284" s="13" t="s">
        <v>320</v>
      </c>
      <c r="E1284" s="19" t="s">
        <v>6</v>
      </c>
      <c r="F1284" s="60">
        <v>2254</v>
      </c>
      <c r="G1284" s="32">
        <v>79750</v>
      </c>
      <c r="H1284" s="11">
        <v>40268</v>
      </c>
      <c r="I1284" s="130">
        <f t="shared" si="118"/>
        <v>0</v>
      </c>
      <c r="J1284" s="130">
        <f t="shared" si="119"/>
        <v>79750</v>
      </c>
      <c r="K1284" s="186" t="str">
        <f>IF(J1284&gt;0,"ATRASADO","")</f>
        <v>ATRASADO</v>
      </c>
    </row>
    <row r="1285" spans="2:11">
      <c r="B1285" s="11">
        <v>40298</v>
      </c>
      <c r="C1285" s="21" t="s">
        <v>321</v>
      </c>
      <c r="D1285" s="13" t="s">
        <v>320</v>
      </c>
      <c r="E1285" s="19" t="s">
        <v>6</v>
      </c>
      <c r="F1285" s="60">
        <v>2254</v>
      </c>
      <c r="G1285" s="32">
        <v>171150</v>
      </c>
      <c r="H1285" s="11">
        <v>40298</v>
      </c>
      <c r="I1285" s="130">
        <f t="shared" si="118"/>
        <v>0</v>
      </c>
      <c r="J1285" s="130">
        <f t="shared" si="119"/>
        <v>171150</v>
      </c>
      <c r="K1285" s="186" t="str">
        <f>IF(J1285&gt;0,"ATRASADO","")</f>
        <v>ATRASADO</v>
      </c>
    </row>
    <row r="1286" spans="2:11">
      <c r="B1286" s="11">
        <v>40329</v>
      </c>
      <c r="C1286" s="21" t="s">
        <v>322</v>
      </c>
      <c r="D1286" s="13" t="s">
        <v>320</v>
      </c>
      <c r="E1286" s="19" t="s">
        <v>6</v>
      </c>
      <c r="F1286" s="60">
        <v>2254</v>
      </c>
      <c r="G1286" s="32">
        <v>163000</v>
      </c>
      <c r="H1286" s="11">
        <v>40329</v>
      </c>
      <c r="I1286" s="130">
        <f t="shared" si="118"/>
        <v>0</v>
      </c>
      <c r="J1286" s="130">
        <f t="shared" si="119"/>
        <v>163000</v>
      </c>
      <c r="K1286" s="186" t="str">
        <f>IF(J1286&gt;0,"ATRASADO","")</f>
        <v>ATRASADO</v>
      </c>
    </row>
    <row r="1287" spans="2:11">
      <c r="B1287" s="11">
        <v>40359</v>
      </c>
      <c r="C1287" s="21" t="s">
        <v>323</v>
      </c>
      <c r="D1287" s="13" t="s">
        <v>320</v>
      </c>
      <c r="E1287" s="19" t="s">
        <v>6</v>
      </c>
      <c r="F1287" s="60">
        <v>2254</v>
      </c>
      <c r="G1287" s="32">
        <v>179300</v>
      </c>
      <c r="H1287" s="11">
        <v>40359</v>
      </c>
      <c r="I1287" s="130">
        <f t="shared" si="118"/>
        <v>0</v>
      </c>
      <c r="J1287" s="130">
        <f t="shared" si="119"/>
        <v>179300</v>
      </c>
      <c r="K1287" s="186" t="str">
        <f>IF(J1287&gt;0,"ATRASADO","")</f>
        <v>ATRASADO</v>
      </c>
    </row>
    <row r="1288" spans="2:11">
      <c r="B1288" s="11">
        <v>40390</v>
      </c>
      <c r="C1288" s="21" t="s">
        <v>324</v>
      </c>
      <c r="D1288" s="13" t="s">
        <v>320</v>
      </c>
      <c r="E1288" s="19" t="s">
        <v>6</v>
      </c>
      <c r="F1288" s="60">
        <v>2254</v>
      </c>
      <c r="G1288" s="32">
        <v>65200</v>
      </c>
      <c r="H1288" s="11">
        <v>40390</v>
      </c>
      <c r="I1288" s="130">
        <f t="shared" si="118"/>
        <v>0</v>
      </c>
      <c r="J1288" s="130">
        <f t="shared" si="119"/>
        <v>65200</v>
      </c>
      <c r="K1288" s="186" t="str">
        <f>IF(J1288&gt;0,"ATRASADO","")</f>
        <v>ATRASADO</v>
      </c>
    </row>
    <row r="1289" spans="2:11" s="86" customFormat="1">
      <c r="B1289" s="11"/>
      <c r="C1289" s="21"/>
      <c r="D1289" s="13"/>
      <c r="E1289" s="19"/>
      <c r="F1289" s="60"/>
      <c r="G1289" s="32"/>
      <c r="H1289" s="11"/>
      <c r="I1289" s="130" t="str">
        <f t="shared" si="118"/>
        <v/>
      </c>
      <c r="J1289" s="130" t="str">
        <f t="shared" si="119"/>
        <v/>
      </c>
      <c r="K1289" s="186"/>
    </row>
    <row r="1290" spans="2:11">
      <c r="B1290" s="36">
        <v>40297</v>
      </c>
      <c r="C1290" s="44">
        <v>100024380</v>
      </c>
      <c r="D1290" s="13" t="s">
        <v>419</v>
      </c>
      <c r="E1290" s="19" t="s">
        <v>136</v>
      </c>
      <c r="F1290" s="60">
        <v>2332</v>
      </c>
      <c r="G1290" s="32">
        <v>69600</v>
      </c>
      <c r="H1290" s="36">
        <v>40297</v>
      </c>
      <c r="I1290" s="130">
        <f t="shared" si="118"/>
        <v>0</v>
      </c>
      <c r="J1290" s="130">
        <f t="shared" si="119"/>
        <v>69600</v>
      </c>
      <c r="K1290" s="186" t="str">
        <f>IF(J1290&gt;0,"ATRASADO","")</f>
        <v>ATRASADO</v>
      </c>
    </row>
    <row r="1291" spans="2:11" s="182" customFormat="1">
      <c r="B1291" s="36"/>
      <c r="C1291" s="44"/>
      <c r="D1291" s="13"/>
      <c r="E1291" s="19"/>
      <c r="F1291" s="60"/>
      <c r="G1291" s="32"/>
      <c r="H1291" s="36"/>
      <c r="I1291" s="130" t="str">
        <f t="shared" si="118"/>
        <v/>
      </c>
      <c r="J1291" s="130" t="str">
        <f t="shared" si="119"/>
        <v/>
      </c>
      <c r="K1291" s="186"/>
    </row>
    <row r="1292" spans="2:11">
      <c r="B1292" s="36">
        <v>40011</v>
      </c>
      <c r="C1292" s="35" t="s">
        <v>525</v>
      </c>
      <c r="D1292" s="13" t="s">
        <v>526</v>
      </c>
      <c r="E1292" s="19" t="s">
        <v>120</v>
      </c>
      <c r="F1292" s="60">
        <v>2355</v>
      </c>
      <c r="G1292" s="32">
        <v>86465.24</v>
      </c>
      <c r="H1292" s="36">
        <v>40011</v>
      </c>
      <c r="I1292" s="130">
        <f t="shared" si="118"/>
        <v>0</v>
      </c>
      <c r="J1292" s="130">
        <f t="shared" si="119"/>
        <v>86465.24</v>
      </c>
      <c r="K1292" s="186" t="str">
        <f>IF(J1292&gt;0,"ATRASADO","")</f>
        <v>ATRASADO</v>
      </c>
    </row>
    <row r="1293" spans="2:11" s="86" customFormat="1">
      <c r="B1293" s="36"/>
      <c r="C1293" s="35"/>
      <c r="D1293" s="13"/>
      <c r="E1293" s="19"/>
      <c r="F1293" s="60"/>
      <c r="G1293" s="32"/>
      <c r="H1293" s="36"/>
      <c r="I1293" s="130" t="str">
        <f t="shared" si="118"/>
        <v/>
      </c>
      <c r="J1293" s="130" t="str">
        <f t="shared" si="119"/>
        <v/>
      </c>
      <c r="K1293" s="186"/>
    </row>
    <row r="1294" spans="2:11">
      <c r="B1294" s="36">
        <v>41275</v>
      </c>
      <c r="C1294" s="35" t="s">
        <v>536</v>
      </c>
      <c r="D1294" s="13" t="s">
        <v>539</v>
      </c>
      <c r="E1294" s="19" t="s">
        <v>102</v>
      </c>
      <c r="F1294" s="60">
        <v>2221</v>
      </c>
      <c r="G1294" s="32">
        <v>12470</v>
      </c>
      <c r="H1294" s="36">
        <v>41275</v>
      </c>
      <c r="I1294" s="130">
        <f t="shared" si="118"/>
        <v>0</v>
      </c>
      <c r="J1294" s="130">
        <f t="shared" si="119"/>
        <v>12470</v>
      </c>
      <c r="K1294" s="186" t="str">
        <f>IF(J1294&gt;0,"ATRASADO","")</f>
        <v>ATRASADO</v>
      </c>
    </row>
    <row r="1295" spans="2:11">
      <c r="B1295" s="36">
        <v>41275</v>
      </c>
      <c r="C1295" s="35" t="s">
        <v>537</v>
      </c>
      <c r="D1295" s="13" t="s">
        <v>539</v>
      </c>
      <c r="E1295" s="19" t="s">
        <v>102</v>
      </c>
      <c r="F1295" s="60">
        <v>2221</v>
      </c>
      <c r="G1295" s="32">
        <v>11310</v>
      </c>
      <c r="H1295" s="36">
        <v>41275</v>
      </c>
      <c r="I1295" s="130">
        <f t="shared" si="118"/>
        <v>0</v>
      </c>
      <c r="J1295" s="130">
        <f t="shared" si="119"/>
        <v>11310</v>
      </c>
      <c r="K1295" s="186" t="str">
        <f>IF(J1295&gt;0,"ATRASADO","")</f>
        <v>ATRASADO</v>
      </c>
    </row>
    <row r="1296" spans="2:11">
      <c r="B1296" s="36">
        <v>41162</v>
      </c>
      <c r="C1296" s="35" t="s">
        <v>538</v>
      </c>
      <c r="D1296" s="13" t="s">
        <v>539</v>
      </c>
      <c r="E1296" s="19" t="s">
        <v>102</v>
      </c>
      <c r="F1296" s="60">
        <v>2221</v>
      </c>
      <c r="G1296" s="32">
        <v>26807.599999999999</v>
      </c>
      <c r="H1296" s="36">
        <v>41162</v>
      </c>
      <c r="I1296" s="130">
        <f t="shared" si="118"/>
        <v>0</v>
      </c>
      <c r="J1296" s="130">
        <f t="shared" si="119"/>
        <v>26807.599999999999</v>
      </c>
      <c r="K1296" s="186" t="str">
        <f>IF(J1296&gt;0,"ATRASADO","")</f>
        <v>ATRASADO</v>
      </c>
    </row>
    <row r="1297" spans="2:11" s="86" customFormat="1">
      <c r="B1297" s="36"/>
      <c r="C1297" s="35"/>
      <c r="D1297" s="13"/>
      <c r="E1297" s="19"/>
      <c r="F1297" s="60"/>
      <c r="G1297" s="32"/>
      <c r="H1297" s="36"/>
      <c r="I1297" s="130" t="str">
        <f t="shared" si="118"/>
        <v/>
      </c>
      <c r="J1297" s="130" t="str">
        <f t="shared" si="119"/>
        <v/>
      </c>
      <c r="K1297" s="186"/>
    </row>
    <row r="1298" spans="2:11">
      <c r="B1298" s="11">
        <v>40252</v>
      </c>
      <c r="C1298" s="21" t="s">
        <v>227</v>
      </c>
      <c r="D1298" s="13" t="s">
        <v>325</v>
      </c>
      <c r="E1298" s="19" t="s">
        <v>102</v>
      </c>
      <c r="F1298" s="60">
        <v>2221</v>
      </c>
      <c r="G1298" s="32">
        <v>92800</v>
      </c>
      <c r="H1298" s="11">
        <v>40252</v>
      </c>
      <c r="I1298" s="130">
        <f t="shared" si="118"/>
        <v>0</v>
      </c>
      <c r="J1298" s="130">
        <f t="shared" si="119"/>
        <v>92800</v>
      </c>
      <c r="K1298" s="186" t="str">
        <f>IF(J1298&gt;0,"ATRASADO","")</f>
        <v>ATRASADO</v>
      </c>
    </row>
    <row r="1299" spans="2:11">
      <c r="B1299" s="11">
        <v>40376</v>
      </c>
      <c r="C1299" s="21" t="s">
        <v>326</v>
      </c>
      <c r="D1299" s="13" t="s">
        <v>325</v>
      </c>
      <c r="E1299" s="19" t="s">
        <v>102</v>
      </c>
      <c r="F1299" s="60">
        <v>2221</v>
      </c>
      <c r="G1299" s="32">
        <v>92800</v>
      </c>
      <c r="H1299" s="11">
        <v>40376</v>
      </c>
      <c r="I1299" s="130">
        <f t="shared" si="118"/>
        <v>0</v>
      </c>
      <c r="J1299" s="130">
        <f t="shared" si="119"/>
        <v>92800</v>
      </c>
      <c r="K1299" s="186" t="str">
        <f>IF(J1299&gt;0,"ATRASADO","")</f>
        <v>ATRASADO</v>
      </c>
    </row>
    <row r="1300" spans="2:11" s="86" customFormat="1">
      <c r="B1300" s="11"/>
      <c r="C1300" s="21"/>
      <c r="D1300" s="13"/>
      <c r="E1300" s="19"/>
      <c r="F1300" s="60"/>
      <c r="G1300" s="32"/>
      <c r="H1300" s="11"/>
      <c r="I1300" s="130" t="str">
        <f t="shared" si="118"/>
        <v/>
      </c>
      <c r="J1300" s="130" t="str">
        <f t="shared" si="119"/>
        <v/>
      </c>
      <c r="K1300" s="186"/>
    </row>
    <row r="1301" spans="2:11">
      <c r="B1301" s="36">
        <v>40581</v>
      </c>
      <c r="C1301" s="35" t="s">
        <v>531</v>
      </c>
      <c r="D1301" s="13" t="s">
        <v>533</v>
      </c>
      <c r="E1301" s="19" t="s">
        <v>102</v>
      </c>
      <c r="F1301" s="60">
        <v>2221</v>
      </c>
      <c r="G1301" s="32">
        <v>29000</v>
      </c>
      <c r="H1301" s="36">
        <v>40581</v>
      </c>
      <c r="I1301" s="130">
        <f t="shared" si="118"/>
        <v>0</v>
      </c>
      <c r="J1301" s="130">
        <f t="shared" si="119"/>
        <v>29000</v>
      </c>
      <c r="K1301" s="186" t="str">
        <f>IF(J1301&gt;0,"ATRASADO","")</f>
        <v>ATRASADO</v>
      </c>
    </row>
    <row r="1302" spans="2:11">
      <c r="B1302" s="36">
        <v>40550</v>
      </c>
      <c r="C1302" s="35" t="s">
        <v>532</v>
      </c>
      <c r="D1302" s="13" t="s">
        <v>533</v>
      </c>
      <c r="E1302" s="19" t="s">
        <v>102</v>
      </c>
      <c r="F1302" s="60">
        <v>2221</v>
      </c>
      <c r="G1302" s="32">
        <v>29000</v>
      </c>
      <c r="H1302" s="36">
        <v>40550</v>
      </c>
      <c r="I1302" s="130">
        <f t="shared" si="118"/>
        <v>0</v>
      </c>
      <c r="J1302" s="130">
        <f t="shared" si="119"/>
        <v>29000</v>
      </c>
      <c r="K1302" s="186" t="str">
        <f>IF(J1302&gt;0,"ATRASADO","")</f>
        <v>ATRASADO</v>
      </c>
    </row>
    <row r="1303" spans="2:11" s="86" customFormat="1">
      <c r="B1303" s="36"/>
      <c r="C1303" s="35"/>
      <c r="D1303" s="13"/>
      <c r="E1303" s="19"/>
      <c r="F1303" s="60"/>
      <c r="G1303" s="32"/>
      <c r="H1303" s="36"/>
      <c r="I1303" s="130" t="str">
        <f t="shared" si="118"/>
        <v/>
      </c>
      <c r="J1303" s="130" t="str">
        <f t="shared" si="119"/>
        <v/>
      </c>
      <c r="K1303" s="186"/>
    </row>
    <row r="1304" spans="2:11">
      <c r="B1304" s="36">
        <v>40451</v>
      </c>
      <c r="C1304" s="35" t="s">
        <v>540</v>
      </c>
      <c r="D1304" s="13" t="s">
        <v>541</v>
      </c>
      <c r="E1304" s="19" t="s">
        <v>102</v>
      </c>
      <c r="F1304" s="60">
        <v>2221</v>
      </c>
      <c r="G1304" s="32">
        <v>50000</v>
      </c>
      <c r="H1304" s="36">
        <v>40451</v>
      </c>
      <c r="I1304" s="130">
        <f t="shared" ref="I1304:I1335" si="121">IF(G1304&gt;0,0,"")</f>
        <v>0</v>
      </c>
      <c r="J1304" s="130">
        <f t="shared" ref="J1304:J1335" si="122">IF(I1304=0,G1304,"")</f>
        <v>50000</v>
      </c>
      <c r="K1304" s="186" t="str">
        <f>IF(J1304&gt;0,"ATRASADO","")</f>
        <v>ATRASADO</v>
      </c>
    </row>
    <row r="1305" spans="2:11" s="86" customFormat="1">
      <c r="B1305" s="36"/>
      <c r="C1305" s="35"/>
      <c r="D1305" s="13"/>
      <c r="E1305" s="19"/>
      <c r="F1305" s="60"/>
      <c r="G1305" s="32"/>
      <c r="H1305" s="36"/>
      <c r="I1305" s="130" t="str">
        <f t="shared" si="121"/>
        <v/>
      </c>
      <c r="J1305" s="130" t="str">
        <f t="shared" si="122"/>
        <v/>
      </c>
      <c r="K1305" s="186"/>
    </row>
    <row r="1306" spans="2:11">
      <c r="B1306" s="11">
        <v>40268</v>
      </c>
      <c r="C1306" s="21" t="s">
        <v>233</v>
      </c>
      <c r="D1306" s="13" t="s">
        <v>327</v>
      </c>
      <c r="E1306" s="19" t="s">
        <v>102</v>
      </c>
      <c r="F1306" s="60">
        <v>2221</v>
      </c>
      <c r="G1306" s="32">
        <v>23200</v>
      </c>
      <c r="H1306" s="11">
        <v>40268</v>
      </c>
      <c r="I1306" s="130">
        <f t="shared" si="121"/>
        <v>0</v>
      </c>
      <c r="J1306" s="130">
        <f t="shared" si="122"/>
        <v>23200</v>
      </c>
      <c r="K1306" s="186" t="str">
        <f t="shared" ref="K1306:K1312" si="123">IF(J1306&gt;0,"ATRASADO","")</f>
        <v>ATRASADO</v>
      </c>
    </row>
    <row r="1307" spans="2:11">
      <c r="B1307" s="11">
        <v>40298</v>
      </c>
      <c r="C1307" s="21" t="s">
        <v>234</v>
      </c>
      <c r="D1307" s="13" t="s">
        <v>327</v>
      </c>
      <c r="E1307" s="19" t="s">
        <v>102</v>
      </c>
      <c r="F1307" s="60">
        <v>2221</v>
      </c>
      <c r="G1307" s="32">
        <v>23200</v>
      </c>
      <c r="H1307" s="11">
        <v>40298</v>
      </c>
      <c r="I1307" s="130">
        <f t="shared" si="121"/>
        <v>0</v>
      </c>
      <c r="J1307" s="130">
        <f t="shared" si="122"/>
        <v>23200</v>
      </c>
      <c r="K1307" s="186" t="str">
        <f t="shared" si="123"/>
        <v>ATRASADO</v>
      </c>
    </row>
    <row r="1308" spans="2:11">
      <c r="B1308" s="11">
        <v>40329</v>
      </c>
      <c r="C1308" s="21" t="s">
        <v>235</v>
      </c>
      <c r="D1308" s="13" t="s">
        <v>327</v>
      </c>
      <c r="E1308" s="19" t="s">
        <v>102</v>
      </c>
      <c r="F1308" s="60">
        <v>2221</v>
      </c>
      <c r="G1308" s="32">
        <v>23200</v>
      </c>
      <c r="H1308" s="11">
        <v>40329</v>
      </c>
      <c r="I1308" s="130">
        <f t="shared" si="121"/>
        <v>0</v>
      </c>
      <c r="J1308" s="130">
        <f t="shared" si="122"/>
        <v>23200</v>
      </c>
      <c r="K1308" s="186" t="str">
        <f t="shared" si="123"/>
        <v>ATRASADO</v>
      </c>
    </row>
    <row r="1309" spans="2:11">
      <c r="B1309" s="11">
        <v>40359</v>
      </c>
      <c r="C1309" s="21" t="s">
        <v>328</v>
      </c>
      <c r="D1309" s="13" t="s">
        <v>327</v>
      </c>
      <c r="E1309" s="19" t="s">
        <v>102</v>
      </c>
      <c r="F1309" s="60">
        <v>2221</v>
      </c>
      <c r="G1309" s="32">
        <v>23200</v>
      </c>
      <c r="H1309" s="11">
        <v>40359</v>
      </c>
      <c r="I1309" s="130">
        <f t="shared" si="121"/>
        <v>0</v>
      </c>
      <c r="J1309" s="130">
        <f t="shared" si="122"/>
        <v>23200</v>
      </c>
      <c r="K1309" s="186" t="str">
        <f t="shared" si="123"/>
        <v>ATRASADO</v>
      </c>
    </row>
    <row r="1310" spans="2:11">
      <c r="B1310" s="11">
        <v>40389</v>
      </c>
      <c r="C1310" s="21" t="s">
        <v>329</v>
      </c>
      <c r="D1310" s="13" t="s">
        <v>327</v>
      </c>
      <c r="E1310" s="19" t="s">
        <v>102</v>
      </c>
      <c r="F1310" s="60">
        <v>2221</v>
      </c>
      <c r="G1310" s="32">
        <v>23200</v>
      </c>
      <c r="H1310" s="11">
        <v>40389</v>
      </c>
      <c r="I1310" s="130">
        <f t="shared" si="121"/>
        <v>0</v>
      </c>
      <c r="J1310" s="130">
        <f t="shared" si="122"/>
        <v>23200</v>
      </c>
      <c r="K1310" s="186" t="str">
        <f t="shared" si="123"/>
        <v>ATRASADO</v>
      </c>
    </row>
    <row r="1311" spans="2:11">
      <c r="B1311" s="11">
        <v>40420</v>
      </c>
      <c r="C1311" s="21" t="s">
        <v>330</v>
      </c>
      <c r="D1311" s="13" t="s">
        <v>327</v>
      </c>
      <c r="E1311" s="19" t="s">
        <v>102</v>
      </c>
      <c r="F1311" s="60">
        <v>2221</v>
      </c>
      <c r="G1311" s="32">
        <v>23200</v>
      </c>
      <c r="H1311" s="11">
        <v>40420</v>
      </c>
      <c r="I1311" s="130">
        <f t="shared" si="121"/>
        <v>0</v>
      </c>
      <c r="J1311" s="130">
        <f t="shared" si="122"/>
        <v>23200</v>
      </c>
      <c r="K1311" s="186" t="str">
        <f t="shared" si="123"/>
        <v>ATRASADO</v>
      </c>
    </row>
    <row r="1312" spans="2:11">
      <c r="B1312" s="11">
        <v>40451</v>
      </c>
      <c r="C1312" s="21" t="s">
        <v>331</v>
      </c>
      <c r="D1312" s="13" t="s">
        <v>327</v>
      </c>
      <c r="E1312" s="19" t="s">
        <v>102</v>
      </c>
      <c r="F1312" s="60">
        <v>2221</v>
      </c>
      <c r="G1312" s="32">
        <v>23200</v>
      </c>
      <c r="H1312" s="11">
        <v>40451</v>
      </c>
      <c r="I1312" s="130">
        <f t="shared" si="121"/>
        <v>0</v>
      </c>
      <c r="J1312" s="130">
        <f t="shared" si="122"/>
        <v>23200</v>
      </c>
      <c r="K1312" s="186" t="str">
        <f t="shared" si="123"/>
        <v>ATRASADO</v>
      </c>
    </row>
    <row r="1313" spans="2:11" s="86" customFormat="1">
      <c r="B1313" s="11"/>
      <c r="C1313" s="21"/>
      <c r="D1313" s="13"/>
      <c r="E1313" s="19"/>
      <c r="F1313" s="60"/>
      <c r="G1313" s="32"/>
      <c r="H1313" s="11"/>
      <c r="I1313" s="130" t="str">
        <f t="shared" si="121"/>
        <v/>
      </c>
      <c r="J1313" s="130" t="str">
        <f t="shared" si="122"/>
        <v/>
      </c>
      <c r="K1313" s="186"/>
    </row>
    <row r="1314" spans="2:11">
      <c r="B1314" s="36">
        <v>40576</v>
      </c>
      <c r="C1314" s="35" t="s">
        <v>243</v>
      </c>
      <c r="D1314" s="13" t="s">
        <v>244</v>
      </c>
      <c r="E1314" s="19" t="s">
        <v>205</v>
      </c>
      <c r="F1314" s="60">
        <v>2311</v>
      </c>
      <c r="G1314" s="32">
        <v>379400.01</v>
      </c>
      <c r="H1314" s="36">
        <v>40576</v>
      </c>
      <c r="I1314" s="130">
        <f t="shared" si="121"/>
        <v>0</v>
      </c>
      <c r="J1314" s="130">
        <f t="shared" si="122"/>
        <v>379400.01</v>
      </c>
      <c r="K1314" s="186" t="str">
        <f>IF(J1314&gt;0,"ATRASADO","")</f>
        <v>ATRASADO</v>
      </c>
    </row>
    <row r="1315" spans="2:11" s="86" customFormat="1">
      <c r="B1315" s="36"/>
      <c r="C1315" s="35"/>
      <c r="D1315" s="13"/>
      <c r="E1315" s="19"/>
      <c r="F1315" s="60"/>
      <c r="G1315" s="32"/>
      <c r="H1315" s="36"/>
      <c r="I1315" s="130" t="str">
        <f t="shared" si="121"/>
        <v/>
      </c>
      <c r="J1315" s="130" t="str">
        <f t="shared" si="122"/>
        <v/>
      </c>
      <c r="K1315" s="186"/>
    </row>
    <row r="1316" spans="2:11">
      <c r="B1316" s="11">
        <v>40381</v>
      </c>
      <c r="C1316" s="21" t="s">
        <v>547</v>
      </c>
      <c r="D1316" s="13" t="s">
        <v>333</v>
      </c>
      <c r="E1316" s="19" t="s">
        <v>102</v>
      </c>
      <c r="F1316" s="60">
        <v>2221</v>
      </c>
      <c r="G1316" s="32">
        <v>46600</v>
      </c>
      <c r="H1316" s="11">
        <v>40381</v>
      </c>
      <c r="I1316" s="130">
        <f t="shared" si="121"/>
        <v>0</v>
      </c>
      <c r="J1316" s="130">
        <f t="shared" si="122"/>
        <v>46600</v>
      </c>
      <c r="K1316" s="186" t="str">
        <f>IF(J1316&gt;0,"ATRASADO","")</f>
        <v>ATRASADO</v>
      </c>
    </row>
    <row r="1317" spans="2:11">
      <c r="B1317" s="11">
        <v>40381</v>
      </c>
      <c r="C1317" s="21" t="s">
        <v>332</v>
      </c>
      <c r="D1317" s="13" t="s">
        <v>333</v>
      </c>
      <c r="E1317" s="19" t="s">
        <v>102</v>
      </c>
      <c r="F1317" s="60">
        <v>2221</v>
      </c>
      <c r="G1317" s="32">
        <v>46600</v>
      </c>
      <c r="H1317" s="11">
        <v>40381</v>
      </c>
      <c r="I1317" s="130">
        <f t="shared" si="121"/>
        <v>0</v>
      </c>
      <c r="J1317" s="130">
        <f t="shared" si="122"/>
        <v>46600</v>
      </c>
      <c r="K1317" s="186" t="str">
        <f>IF(J1317&gt;0,"ATRASADO","")</f>
        <v>ATRASADO</v>
      </c>
    </row>
    <row r="1318" spans="2:11">
      <c r="B1318" s="11">
        <v>40465</v>
      </c>
      <c r="C1318" s="21" t="s">
        <v>332</v>
      </c>
      <c r="D1318" s="13" t="s">
        <v>333</v>
      </c>
      <c r="E1318" s="19" t="s">
        <v>102</v>
      </c>
      <c r="F1318" s="60">
        <v>2221</v>
      </c>
      <c r="G1318" s="32">
        <v>139200</v>
      </c>
      <c r="H1318" s="11">
        <v>40465</v>
      </c>
      <c r="I1318" s="130">
        <f t="shared" si="121"/>
        <v>0</v>
      </c>
      <c r="J1318" s="130">
        <f t="shared" si="122"/>
        <v>139200</v>
      </c>
      <c r="K1318" s="186" t="str">
        <f>IF(J1318&gt;0,"ATRASADO","")</f>
        <v>ATRASADO</v>
      </c>
    </row>
    <row r="1319" spans="2:11" s="86" customFormat="1">
      <c r="B1319" s="11"/>
      <c r="C1319" s="21"/>
      <c r="D1319" s="13"/>
      <c r="E1319" s="19"/>
      <c r="F1319" s="60"/>
      <c r="G1319" s="32"/>
      <c r="H1319" s="11"/>
      <c r="I1319" s="130" t="str">
        <f t="shared" si="121"/>
        <v/>
      </c>
      <c r="J1319" s="130" t="str">
        <f t="shared" si="122"/>
        <v/>
      </c>
      <c r="K1319" s="186"/>
    </row>
    <row r="1320" spans="2:11">
      <c r="B1320" s="36">
        <v>40671</v>
      </c>
      <c r="C1320" s="35" t="s">
        <v>420</v>
      </c>
      <c r="D1320" s="13" t="s">
        <v>421</v>
      </c>
      <c r="E1320" s="19" t="s">
        <v>422</v>
      </c>
      <c r="F1320" s="60">
        <v>2341</v>
      </c>
      <c r="G1320" s="32">
        <v>52896</v>
      </c>
      <c r="H1320" s="36">
        <v>40671</v>
      </c>
      <c r="I1320" s="130">
        <f t="shared" si="121"/>
        <v>0</v>
      </c>
      <c r="J1320" s="130">
        <f t="shared" si="122"/>
        <v>52896</v>
      </c>
      <c r="K1320" s="186" t="str">
        <f>IF(J1320&gt;0,"ATRASADO","")</f>
        <v>ATRASADO</v>
      </c>
    </row>
    <row r="1321" spans="2:11" s="86" customFormat="1">
      <c r="B1321" s="36"/>
      <c r="C1321" s="35"/>
      <c r="D1321" s="13"/>
      <c r="E1321" s="19"/>
      <c r="F1321" s="60"/>
      <c r="G1321" s="32"/>
      <c r="H1321" s="36"/>
      <c r="I1321" s="130" t="str">
        <f t="shared" si="121"/>
        <v/>
      </c>
      <c r="J1321" s="130" t="str">
        <f t="shared" si="122"/>
        <v/>
      </c>
      <c r="K1321" s="186"/>
    </row>
    <row r="1322" spans="2:11">
      <c r="B1322" s="36">
        <v>40584</v>
      </c>
      <c r="C1322" s="36" t="s">
        <v>542</v>
      </c>
      <c r="D1322" s="13" t="s">
        <v>545</v>
      </c>
      <c r="E1322" s="19" t="s">
        <v>21</v>
      </c>
      <c r="F1322" s="60">
        <v>2251</v>
      </c>
      <c r="G1322" s="32">
        <v>15030</v>
      </c>
      <c r="H1322" s="36">
        <v>40584</v>
      </c>
      <c r="I1322" s="130">
        <f t="shared" si="121"/>
        <v>0</v>
      </c>
      <c r="J1322" s="130">
        <f t="shared" si="122"/>
        <v>15030</v>
      </c>
      <c r="K1322" s="186" t="str">
        <f>IF(J1322&gt;0,"ATRASADO","")</f>
        <v>ATRASADO</v>
      </c>
    </row>
    <row r="1323" spans="2:11">
      <c r="B1323" s="36">
        <v>40584</v>
      </c>
      <c r="C1323" s="36" t="s">
        <v>543</v>
      </c>
      <c r="D1323" s="13" t="s">
        <v>545</v>
      </c>
      <c r="E1323" s="19" t="s">
        <v>21</v>
      </c>
      <c r="F1323" s="60">
        <v>2251</v>
      </c>
      <c r="G1323" s="32">
        <v>15030</v>
      </c>
      <c r="H1323" s="36">
        <v>40584</v>
      </c>
      <c r="I1323" s="130">
        <f t="shared" si="121"/>
        <v>0</v>
      </c>
      <c r="J1323" s="130">
        <f t="shared" si="122"/>
        <v>15030</v>
      </c>
      <c r="K1323" s="186" t="str">
        <f>IF(J1323&gt;0,"ATRASADO","")</f>
        <v>ATRASADO</v>
      </c>
    </row>
    <row r="1324" spans="2:11">
      <c r="B1324" s="36">
        <v>40584</v>
      </c>
      <c r="C1324" s="36" t="s">
        <v>544</v>
      </c>
      <c r="D1324" s="13" t="s">
        <v>545</v>
      </c>
      <c r="E1324" s="19" t="s">
        <v>21</v>
      </c>
      <c r="F1324" s="60">
        <v>2251</v>
      </c>
      <c r="G1324" s="32">
        <v>15030</v>
      </c>
      <c r="H1324" s="36">
        <v>40584</v>
      </c>
      <c r="I1324" s="130">
        <f t="shared" si="121"/>
        <v>0</v>
      </c>
      <c r="J1324" s="130">
        <f t="shared" si="122"/>
        <v>15030</v>
      </c>
      <c r="K1324" s="186" t="str">
        <f>IF(J1324&gt;0,"ATRASADO","")</f>
        <v>ATRASADO</v>
      </c>
    </row>
    <row r="1325" spans="2:11" s="86" customFormat="1">
      <c r="B1325" s="36"/>
      <c r="C1325" s="36"/>
      <c r="D1325" s="13"/>
      <c r="E1325" s="19"/>
      <c r="F1325" s="60"/>
      <c r="G1325" s="32"/>
      <c r="H1325" s="36"/>
      <c r="I1325" s="130" t="str">
        <f t="shared" si="121"/>
        <v/>
      </c>
      <c r="J1325" s="130" t="str">
        <f t="shared" si="122"/>
        <v/>
      </c>
      <c r="K1325" s="186"/>
    </row>
    <row r="1326" spans="2:11">
      <c r="B1326" s="36">
        <v>41061</v>
      </c>
      <c r="C1326" s="35" t="s">
        <v>560</v>
      </c>
      <c r="D1326" s="13" t="s">
        <v>561</v>
      </c>
      <c r="E1326" s="19" t="s">
        <v>132</v>
      </c>
      <c r="F1326" s="60">
        <v>2287</v>
      </c>
      <c r="G1326" s="32">
        <v>20880</v>
      </c>
      <c r="H1326" s="36">
        <v>41061</v>
      </c>
      <c r="I1326" s="130">
        <f t="shared" si="121"/>
        <v>0</v>
      </c>
      <c r="J1326" s="130">
        <f t="shared" si="122"/>
        <v>20880</v>
      </c>
      <c r="K1326" s="186" t="str">
        <f>IF(J1326&gt;0,"ATRASADO","")</f>
        <v>ATRASADO</v>
      </c>
    </row>
    <row r="1327" spans="2:11" s="86" customFormat="1">
      <c r="B1327" s="36"/>
      <c r="C1327" s="35"/>
      <c r="D1327" s="13"/>
      <c r="E1327" s="19"/>
      <c r="F1327" s="60"/>
      <c r="G1327" s="32"/>
      <c r="H1327" s="36"/>
      <c r="I1327" s="130" t="str">
        <f t="shared" si="121"/>
        <v/>
      </c>
      <c r="J1327" s="130" t="str">
        <f t="shared" si="122"/>
        <v/>
      </c>
      <c r="K1327" s="186"/>
    </row>
    <row r="1328" spans="2:11">
      <c r="B1328" s="11">
        <v>39997</v>
      </c>
      <c r="C1328" s="11" t="s">
        <v>245</v>
      </c>
      <c r="D1328" s="13" t="s">
        <v>246</v>
      </c>
      <c r="E1328" s="19" t="s">
        <v>205</v>
      </c>
      <c r="F1328" s="60">
        <v>2311</v>
      </c>
      <c r="G1328" s="32">
        <v>835488</v>
      </c>
      <c r="H1328" s="11">
        <v>39997</v>
      </c>
      <c r="I1328" s="130">
        <f t="shared" si="121"/>
        <v>0</v>
      </c>
      <c r="J1328" s="130">
        <f t="shared" si="122"/>
        <v>835488</v>
      </c>
      <c r="K1328" s="186" t="str">
        <f>IF(J1328&gt;0,"ATRASADO","")</f>
        <v>ATRASADO</v>
      </c>
    </row>
    <row r="1329" spans="2:11" s="86" customFormat="1">
      <c r="B1329" s="10"/>
      <c r="C1329" s="35"/>
      <c r="D1329" s="13"/>
      <c r="E1329" s="19"/>
      <c r="F1329" s="60"/>
      <c r="G1329" s="32"/>
      <c r="H1329" s="10"/>
      <c r="I1329" s="130" t="str">
        <f t="shared" si="121"/>
        <v/>
      </c>
      <c r="J1329" s="130" t="str">
        <f t="shared" si="122"/>
        <v/>
      </c>
      <c r="K1329" s="186"/>
    </row>
    <row r="1330" spans="2:11">
      <c r="B1330" s="11">
        <v>40323</v>
      </c>
      <c r="C1330" s="21" t="s">
        <v>334</v>
      </c>
      <c r="D1330" s="13" t="s">
        <v>335</v>
      </c>
      <c r="E1330" s="19" t="s">
        <v>336</v>
      </c>
      <c r="F1330" s="60">
        <v>2272</v>
      </c>
      <c r="G1330" s="32">
        <v>124932</v>
      </c>
      <c r="H1330" s="11">
        <v>40323</v>
      </c>
      <c r="I1330" s="130">
        <f t="shared" si="121"/>
        <v>0</v>
      </c>
      <c r="J1330" s="130">
        <f t="shared" si="122"/>
        <v>124932</v>
      </c>
      <c r="K1330" s="186" t="str">
        <f>IF(J1330&gt;0,"ATRASADO","")</f>
        <v>ATRASADO</v>
      </c>
    </row>
    <row r="1331" spans="2:11" s="86" customFormat="1">
      <c r="B1331" s="11"/>
      <c r="C1331" s="21"/>
      <c r="D1331" s="13"/>
      <c r="E1331" s="19"/>
      <c r="F1331" s="60"/>
      <c r="G1331" s="32"/>
      <c r="H1331" s="11"/>
      <c r="I1331" s="130" t="str">
        <f t="shared" si="121"/>
        <v/>
      </c>
      <c r="J1331" s="130" t="str">
        <f t="shared" si="122"/>
        <v/>
      </c>
      <c r="K1331" s="186"/>
    </row>
    <row r="1332" spans="2:11">
      <c r="B1332" s="11">
        <v>40148</v>
      </c>
      <c r="C1332" s="21" t="s">
        <v>338</v>
      </c>
      <c r="D1332" s="13" t="s">
        <v>337</v>
      </c>
      <c r="E1332" s="19" t="s">
        <v>120</v>
      </c>
      <c r="F1332" s="60">
        <v>2355</v>
      </c>
      <c r="G1332" s="32">
        <v>87193.600000000006</v>
      </c>
      <c r="H1332" s="11">
        <v>40148</v>
      </c>
      <c r="I1332" s="130">
        <f t="shared" si="121"/>
        <v>0</v>
      </c>
      <c r="J1332" s="130">
        <f t="shared" si="122"/>
        <v>87193.600000000006</v>
      </c>
      <c r="K1332" s="186" t="str">
        <f t="shared" ref="K1332:K1337" si="124">IF(J1332&gt;0,"ATRASADO","")</f>
        <v>ATRASADO</v>
      </c>
    </row>
    <row r="1333" spans="2:11">
      <c r="B1333" s="11">
        <v>40154</v>
      </c>
      <c r="C1333" s="21" t="s">
        <v>339</v>
      </c>
      <c r="D1333" s="13" t="s">
        <v>337</v>
      </c>
      <c r="E1333" s="19" t="s">
        <v>120</v>
      </c>
      <c r="F1333" s="60">
        <v>2355</v>
      </c>
      <c r="G1333" s="32">
        <v>16008</v>
      </c>
      <c r="H1333" s="11">
        <v>40154</v>
      </c>
      <c r="I1333" s="130">
        <f t="shared" si="121"/>
        <v>0</v>
      </c>
      <c r="J1333" s="130">
        <f t="shared" si="122"/>
        <v>16008</v>
      </c>
      <c r="K1333" s="186" t="str">
        <f t="shared" si="124"/>
        <v>ATRASADO</v>
      </c>
    </row>
    <row r="1334" spans="2:11">
      <c r="B1334" s="11">
        <v>40154</v>
      </c>
      <c r="C1334" s="21" t="s">
        <v>340</v>
      </c>
      <c r="D1334" s="13" t="s">
        <v>337</v>
      </c>
      <c r="E1334" s="19" t="s">
        <v>120</v>
      </c>
      <c r="F1334" s="60">
        <v>2355</v>
      </c>
      <c r="G1334" s="32">
        <v>162400</v>
      </c>
      <c r="H1334" s="11">
        <v>40154</v>
      </c>
      <c r="I1334" s="130">
        <f t="shared" si="121"/>
        <v>0</v>
      </c>
      <c r="J1334" s="130">
        <f t="shared" si="122"/>
        <v>162400</v>
      </c>
      <c r="K1334" s="186" t="str">
        <f t="shared" si="124"/>
        <v>ATRASADO</v>
      </c>
    </row>
    <row r="1335" spans="2:11">
      <c r="B1335" s="11">
        <v>40219</v>
      </c>
      <c r="C1335" s="21" t="s">
        <v>341</v>
      </c>
      <c r="D1335" s="13" t="s">
        <v>337</v>
      </c>
      <c r="E1335" s="19" t="s">
        <v>120</v>
      </c>
      <c r="F1335" s="60">
        <v>2355</v>
      </c>
      <c r="G1335" s="32">
        <v>45448.800000000003</v>
      </c>
      <c r="H1335" s="11">
        <v>40219</v>
      </c>
      <c r="I1335" s="130">
        <f t="shared" si="121"/>
        <v>0</v>
      </c>
      <c r="J1335" s="130">
        <f t="shared" si="122"/>
        <v>45448.800000000003</v>
      </c>
      <c r="K1335" s="186" t="str">
        <f t="shared" si="124"/>
        <v>ATRASADO</v>
      </c>
    </row>
    <row r="1336" spans="2:11" s="66" customFormat="1">
      <c r="B1336" s="11">
        <v>40224</v>
      </c>
      <c r="C1336" s="21" t="s">
        <v>342</v>
      </c>
      <c r="D1336" s="13" t="s">
        <v>337</v>
      </c>
      <c r="E1336" s="19" t="s">
        <v>120</v>
      </c>
      <c r="F1336" s="60">
        <v>2355</v>
      </c>
      <c r="G1336" s="32">
        <v>40368</v>
      </c>
      <c r="H1336" s="11">
        <v>40224</v>
      </c>
      <c r="I1336" s="130">
        <f t="shared" ref="I1336:I1367" si="125">IF(G1336&gt;0,0,"")</f>
        <v>0</v>
      </c>
      <c r="J1336" s="130">
        <f t="shared" ref="J1336:J1367" si="126">IF(I1336=0,G1336,"")</f>
        <v>40368</v>
      </c>
      <c r="K1336" s="186" t="str">
        <f t="shared" si="124"/>
        <v>ATRASADO</v>
      </c>
    </row>
    <row r="1337" spans="2:11" s="66" customFormat="1">
      <c r="B1337" s="11">
        <v>40249</v>
      </c>
      <c r="C1337" s="21" t="s">
        <v>343</v>
      </c>
      <c r="D1337" s="13" t="s">
        <v>337</v>
      </c>
      <c r="E1337" s="19" t="s">
        <v>120</v>
      </c>
      <c r="F1337" s="60">
        <v>2355</v>
      </c>
      <c r="G1337" s="32">
        <v>162400</v>
      </c>
      <c r="H1337" s="11">
        <v>40249</v>
      </c>
      <c r="I1337" s="130">
        <f t="shared" si="125"/>
        <v>0</v>
      </c>
      <c r="J1337" s="130">
        <f t="shared" si="126"/>
        <v>162400</v>
      </c>
      <c r="K1337" s="186" t="str">
        <f t="shared" si="124"/>
        <v>ATRASADO</v>
      </c>
    </row>
    <row r="1338" spans="2:11" s="155" customFormat="1">
      <c r="B1338" s="11"/>
      <c r="C1338" s="21"/>
      <c r="D1338" s="13"/>
      <c r="E1338" s="19"/>
      <c r="F1338" s="60"/>
      <c r="G1338" s="32"/>
      <c r="H1338" s="11"/>
      <c r="I1338" s="130" t="str">
        <f t="shared" si="125"/>
        <v/>
      </c>
      <c r="J1338" s="130" t="str">
        <f t="shared" si="126"/>
        <v/>
      </c>
      <c r="K1338" s="186"/>
    </row>
    <row r="1339" spans="2:11">
      <c r="B1339" s="36">
        <v>40245</v>
      </c>
      <c r="C1339" s="35" t="s">
        <v>550</v>
      </c>
      <c r="D1339" s="13" t="s">
        <v>551</v>
      </c>
      <c r="E1339" s="19" t="s">
        <v>552</v>
      </c>
      <c r="F1339" s="60">
        <v>2611</v>
      </c>
      <c r="G1339" s="32">
        <v>33872</v>
      </c>
      <c r="H1339" s="36">
        <v>40261</v>
      </c>
      <c r="I1339" s="130">
        <f t="shared" si="125"/>
        <v>0</v>
      </c>
      <c r="J1339" s="130">
        <f t="shared" si="126"/>
        <v>33872</v>
      </c>
      <c r="K1339" s="186" t="str">
        <f>IF(J1339&gt;0,"ATRASADO","")</f>
        <v>ATRASADO</v>
      </c>
    </row>
    <row r="1340" spans="2:11" s="86" customFormat="1">
      <c r="B1340" s="36"/>
      <c r="C1340" s="35"/>
      <c r="D1340" s="13"/>
      <c r="E1340" s="19"/>
      <c r="F1340" s="60"/>
      <c r="G1340" s="32"/>
      <c r="H1340" s="36"/>
      <c r="I1340" s="130" t="str">
        <f t="shared" si="125"/>
        <v/>
      </c>
      <c r="J1340" s="130" t="str">
        <f t="shared" si="126"/>
        <v/>
      </c>
      <c r="K1340" s="186"/>
    </row>
    <row r="1341" spans="2:11">
      <c r="B1341" s="11">
        <v>40273</v>
      </c>
      <c r="C1341" s="18" t="s">
        <v>344</v>
      </c>
      <c r="D1341" s="13" t="s">
        <v>345</v>
      </c>
      <c r="E1341" s="19" t="s">
        <v>346</v>
      </c>
      <c r="F1341" s="60">
        <v>2262</v>
      </c>
      <c r="G1341" s="32">
        <v>719347.47</v>
      </c>
      <c r="H1341" s="11">
        <v>40273</v>
      </c>
      <c r="I1341" s="130">
        <f t="shared" si="125"/>
        <v>0</v>
      </c>
      <c r="J1341" s="130">
        <f t="shared" si="126"/>
        <v>719347.47</v>
      </c>
      <c r="K1341" s="186" t="str">
        <f>IF(J1341&gt;0,"ATRASADO","")</f>
        <v>ATRASADO</v>
      </c>
    </row>
    <row r="1342" spans="2:11">
      <c r="B1342" s="11">
        <v>40358</v>
      </c>
      <c r="C1342" s="18" t="s">
        <v>347</v>
      </c>
      <c r="D1342" s="13" t="s">
        <v>345</v>
      </c>
      <c r="E1342" s="19" t="s">
        <v>346</v>
      </c>
      <c r="F1342" s="60">
        <v>2262</v>
      </c>
      <c r="G1342" s="32">
        <v>229093.72</v>
      </c>
      <c r="H1342" s="11">
        <v>40358</v>
      </c>
      <c r="I1342" s="130">
        <f t="shared" si="125"/>
        <v>0</v>
      </c>
      <c r="J1342" s="130">
        <f t="shared" si="126"/>
        <v>229093.72</v>
      </c>
      <c r="K1342" s="186" t="str">
        <f>IF(J1342&gt;0,"ATRASADO","")</f>
        <v>ATRASADO</v>
      </c>
    </row>
    <row r="1343" spans="2:11" s="86" customFormat="1">
      <c r="B1343" s="11"/>
      <c r="C1343" s="18"/>
      <c r="D1343" s="13"/>
      <c r="E1343" s="19"/>
      <c r="F1343" s="60"/>
      <c r="G1343" s="32"/>
      <c r="H1343" s="11"/>
      <c r="I1343" s="130" t="str">
        <f t="shared" si="125"/>
        <v/>
      </c>
      <c r="J1343" s="130" t="str">
        <f t="shared" si="126"/>
        <v/>
      </c>
      <c r="K1343" s="186"/>
    </row>
    <row r="1344" spans="2:11">
      <c r="B1344" s="36">
        <v>40231</v>
      </c>
      <c r="C1344" s="35" t="s">
        <v>329</v>
      </c>
      <c r="D1344" s="13" t="s">
        <v>521</v>
      </c>
      <c r="E1344" s="19" t="s">
        <v>524</v>
      </c>
      <c r="F1344" s="60">
        <v>2287</v>
      </c>
      <c r="G1344" s="32">
        <v>17928.900000000001</v>
      </c>
      <c r="H1344" s="36">
        <v>40231</v>
      </c>
      <c r="I1344" s="130">
        <f t="shared" si="125"/>
        <v>0</v>
      </c>
      <c r="J1344" s="130">
        <f t="shared" si="126"/>
        <v>17928.900000000001</v>
      </c>
      <c r="K1344" s="186" t="str">
        <f>IF(J1344&gt;0,"ATRASADO","")</f>
        <v>ATRASADO</v>
      </c>
    </row>
    <row r="1345" spans="2:11">
      <c r="B1345" s="36">
        <v>40261</v>
      </c>
      <c r="C1345" s="35" t="s">
        <v>330</v>
      </c>
      <c r="D1345" s="13" t="s">
        <v>521</v>
      </c>
      <c r="E1345" s="19" t="s">
        <v>524</v>
      </c>
      <c r="F1345" s="60">
        <v>2287</v>
      </c>
      <c r="G1345" s="32">
        <v>19849.900000000001</v>
      </c>
      <c r="H1345" s="36">
        <v>40261</v>
      </c>
      <c r="I1345" s="130">
        <f t="shared" si="125"/>
        <v>0</v>
      </c>
      <c r="J1345" s="130">
        <f t="shared" si="126"/>
        <v>19849.900000000001</v>
      </c>
      <c r="K1345" s="186" t="str">
        <f>IF(J1345&gt;0,"ATRASADO","")</f>
        <v>ATRASADO</v>
      </c>
    </row>
    <row r="1346" spans="2:11">
      <c r="B1346" s="36">
        <v>40291</v>
      </c>
      <c r="C1346" s="35" t="s">
        <v>331</v>
      </c>
      <c r="D1346" s="13" t="s">
        <v>521</v>
      </c>
      <c r="E1346" s="19" t="s">
        <v>524</v>
      </c>
      <c r="F1346" s="60">
        <v>2287</v>
      </c>
      <c r="G1346" s="32">
        <v>19209.599999999999</v>
      </c>
      <c r="H1346" s="36">
        <v>40291</v>
      </c>
      <c r="I1346" s="130">
        <f t="shared" si="125"/>
        <v>0</v>
      </c>
      <c r="J1346" s="130">
        <f t="shared" si="126"/>
        <v>19209.599999999999</v>
      </c>
      <c r="K1346" s="186" t="str">
        <f>IF(J1346&gt;0,"ATRASADO","")</f>
        <v>ATRASADO</v>
      </c>
    </row>
    <row r="1347" spans="2:11">
      <c r="B1347" s="36">
        <v>40322</v>
      </c>
      <c r="C1347" s="35" t="s">
        <v>522</v>
      </c>
      <c r="D1347" s="13" t="s">
        <v>521</v>
      </c>
      <c r="E1347" s="19" t="s">
        <v>524</v>
      </c>
      <c r="F1347" s="60">
        <v>2287</v>
      </c>
      <c r="G1347" s="32">
        <v>19849.919999999998</v>
      </c>
      <c r="H1347" s="36">
        <v>40322</v>
      </c>
      <c r="I1347" s="130">
        <f t="shared" si="125"/>
        <v>0</v>
      </c>
      <c r="J1347" s="130">
        <f t="shared" si="126"/>
        <v>19849.919999999998</v>
      </c>
      <c r="K1347" s="186" t="str">
        <f>IF(J1347&gt;0,"ATRASADO","")</f>
        <v>ATRASADO</v>
      </c>
    </row>
    <row r="1348" spans="2:11">
      <c r="B1348" s="36">
        <v>40353</v>
      </c>
      <c r="C1348" s="35" t="s">
        <v>523</v>
      </c>
      <c r="D1348" s="13" t="s">
        <v>521</v>
      </c>
      <c r="E1348" s="19" t="s">
        <v>524</v>
      </c>
      <c r="F1348" s="60">
        <v>2287</v>
      </c>
      <c r="G1348" s="32">
        <v>19209.599999999999</v>
      </c>
      <c r="H1348" s="36">
        <v>40353</v>
      </c>
      <c r="I1348" s="130">
        <f t="shared" si="125"/>
        <v>0</v>
      </c>
      <c r="J1348" s="130">
        <f t="shared" si="126"/>
        <v>19209.599999999999</v>
      </c>
      <c r="K1348" s="186" t="str">
        <f>IF(J1348&gt;0,"ATRASADO","")</f>
        <v>ATRASADO</v>
      </c>
    </row>
    <row r="1349" spans="2:11" s="86" customFormat="1">
      <c r="B1349" s="36"/>
      <c r="C1349" s="35"/>
      <c r="D1349" s="13"/>
      <c r="E1349" s="19"/>
      <c r="F1349" s="60"/>
      <c r="G1349" s="32"/>
      <c r="H1349" s="36"/>
      <c r="I1349" s="130" t="str">
        <f t="shared" si="125"/>
        <v/>
      </c>
      <c r="J1349" s="130" t="str">
        <f t="shared" si="126"/>
        <v/>
      </c>
      <c r="K1349" s="186"/>
    </row>
    <row r="1350" spans="2:11">
      <c r="B1350" s="11">
        <v>40298</v>
      </c>
      <c r="C1350" s="21" t="s">
        <v>348</v>
      </c>
      <c r="D1350" s="13" t="s">
        <v>349</v>
      </c>
      <c r="E1350" s="19" t="s">
        <v>336</v>
      </c>
      <c r="F1350" s="60">
        <v>2272</v>
      </c>
      <c r="G1350" s="32">
        <v>22457.599999999999</v>
      </c>
      <c r="H1350" s="11">
        <v>40298</v>
      </c>
      <c r="I1350" s="130">
        <f t="shared" si="125"/>
        <v>0</v>
      </c>
      <c r="J1350" s="130">
        <f t="shared" si="126"/>
        <v>22457.599999999999</v>
      </c>
      <c r="K1350" s="186" t="str">
        <f>IF(J1350&gt;0,"ATRASADO","")</f>
        <v>ATRASADO</v>
      </c>
    </row>
    <row r="1351" spans="2:11">
      <c r="B1351" s="11">
        <v>40318</v>
      </c>
      <c r="C1351" s="21" t="s">
        <v>350</v>
      </c>
      <c r="D1351" s="13" t="s">
        <v>349</v>
      </c>
      <c r="E1351" s="19" t="s">
        <v>336</v>
      </c>
      <c r="F1351" s="60">
        <v>2272</v>
      </c>
      <c r="G1351" s="32">
        <v>152656</v>
      </c>
      <c r="H1351" s="11">
        <v>40318</v>
      </c>
      <c r="I1351" s="130">
        <f t="shared" si="125"/>
        <v>0</v>
      </c>
      <c r="J1351" s="130">
        <f t="shared" si="126"/>
        <v>152656</v>
      </c>
      <c r="K1351" s="186" t="str">
        <f>IF(J1351&gt;0,"ATRASADO","")</f>
        <v>ATRASADO</v>
      </c>
    </row>
    <row r="1352" spans="2:11" s="86" customFormat="1">
      <c r="B1352" s="11"/>
      <c r="C1352" s="21"/>
      <c r="D1352" s="13"/>
      <c r="E1352" s="19"/>
      <c r="F1352" s="60"/>
      <c r="G1352" s="32"/>
      <c r="H1352" s="11"/>
      <c r="I1352" s="130" t="str">
        <f t="shared" si="125"/>
        <v/>
      </c>
      <c r="J1352" s="130" t="str">
        <f t="shared" si="126"/>
        <v/>
      </c>
      <c r="K1352" s="186"/>
    </row>
    <row r="1353" spans="2:11">
      <c r="B1353" s="36">
        <v>40792</v>
      </c>
      <c r="C1353" s="35" t="s">
        <v>499</v>
      </c>
      <c r="D1353" s="13" t="s">
        <v>498</v>
      </c>
      <c r="E1353" s="19" t="s">
        <v>28</v>
      </c>
      <c r="F1353" s="60">
        <v>2254</v>
      </c>
      <c r="G1353" s="32">
        <v>335000</v>
      </c>
      <c r="H1353" s="36">
        <v>40792</v>
      </c>
      <c r="I1353" s="130">
        <f t="shared" si="125"/>
        <v>0</v>
      </c>
      <c r="J1353" s="130">
        <f t="shared" si="126"/>
        <v>335000</v>
      </c>
      <c r="K1353" s="186" t="str">
        <f>IF(J1353&gt;0,"ATRASADO","")</f>
        <v>ATRASADO</v>
      </c>
    </row>
    <row r="1354" spans="2:11">
      <c r="B1354" s="36">
        <v>40792</v>
      </c>
      <c r="C1354" s="35" t="s">
        <v>423</v>
      </c>
      <c r="D1354" s="13" t="s">
        <v>498</v>
      </c>
      <c r="E1354" s="19" t="s">
        <v>28</v>
      </c>
      <c r="F1354" s="60">
        <v>2254</v>
      </c>
      <c r="G1354" s="32">
        <v>335000</v>
      </c>
      <c r="H1354" s="36">
        <v>40792</v>
      </c>
      <c r="I1354" s="130">
        <f t="shared" si="125"/>
        <v>0</v>
      </c>
      <c r="J1354" s="130">
        <f t="shared" si="126"/>
        <v>335000</v>
      </c>
      <c r="K1354" s="186" t="str">
        <f>IF(J1354&gt;0,"ATRASADO","")</f>
        <v>ATRASADO</v>
      </c>
    </row>
    <row r="1355" spans="2:11" s="86" customFormat="1">
      <c r="B1355" s="36"/>
      <c r="C1355" s="35"/>
      <c r="D1355" s="13"/>
      <c r="E1355" s="19"/>
      <c r="F1355" s="60"/>
      <c r="G1355" s="32"/>
      <c r="H1355" s="36"/>
      <c r="I1355" s="130" t="str">
        <f t="shared" si="125"/>
        <v/>
      </c>
      <c r="J1355" s="130" t="str">
        <f t="shared" si="126"/>
        <v/>
      </c>
      <c r="K1355" s="186"/>
    </row>
    <row r="1356" spans="2:11">
      <c r="B1356" s="36">
        <v>40233</v>
      </c>
      <c r="C1356" s="35" t="s">
        <v>529</v>
      </c>
      <c r="D1356" s="13" t="s">
        <v>530</v>
      </c>
      <c r="E1356" s="19" t="s">
        <v>157</v>
      </c>
      <c r="F1356" s="60">
        <v>2611</v>
      </c>
      <c r="G1356" s="32">
        <v>61998.98</v>
      </c>
      <c r="H1356" s="36">
        <v>40233</v>
      </c>
      <c r="I1356" s="130">
        <f t="shared" si="125"/>
        <v>0</v>
      </c>
      <c r="J1356" s="130">
        <f t="shared" si="126"/>
        <v>61998.98</v>
      </c>
      <c r="K1356" s="186" t="str">
        <f>IF(J1356&gt;0,"ATRASADO","")</f>
        <v>ATRASADO</v>
      </c>
    </row>
    <row r="1357" spans="2:11" s="86" customFormat="1">
      <c r="B1357" s="11"/>
      <c r="C1357" s="41"/>
      <c r="D1357" s="13"/>
      <c r="E1357" s="19"/>
      <c r="F1357" s="60"/>
      <c r="G1357" s="32"/>
      <c r="H1357" s="39"/>
      <c r="I1357" s="130" t="str">
        <f t="shared" si="125"/>
        <v/>
      </c>
      <c r="J1357" s="130" t="str">
        <f t="shared" si="126"/>
        <v/>
      </c>
      <c r="K1357" s="186"/>
    </row>
    <row r="1358" spans="2:11">
      <c r="B1358" s="11">
        <v>42117</v>
      </c>
      <c r="C1358" s="41">
        <v>1500000158</v>
      </c>
      <c r="D1358" s="13" t="s">
        <v>548</v>
      </c>
      <c r="E1358" s="19" t="s">
        <v>549</v>
      </c>
      <c r="F1358" s="60">
        <v>2286</v>
      </c>
      <c r="G1358" s="32">
        <v>41536</v>
      </c>
      <c r="H1358" s="39">
        <v>42117</v>
      </c>
      <c r="I1358" s="130">
        <f t="shared" si="125"/>
        <v>0</v>
      </c>
      <c r="J1358" s="130">
        <f t="shared" si="126"/>
        <v>41536</v>
      </c>
      <c r="K1358" s="186" t="str">
        <f>IF(J1358&gt;0,"ATRASADO","")</f>
        <v>ATRASADO</v>
      </c>
    </row>
    <row r="1359" spans="2:11" s="86" customFormat="1">
      <c r="B1359" s="29"/>
      <c r="C1359" s="35"/>
      <c r="D1359" s="13"/>
      <c r="E1359" s="19"/>
      <c r="F1359" s="60"/>
      <c r="G1359" s="32"/>
      <c r="H1359" s="29"/>
      <c r="I1359" s="130" t="str">
        <f t="shared" si="125"/>
        <v/>
      </c>
      <c r="J1359" s="130" t="str">
        <f t="shared" si="126"/>
        <v/>
      </c>
      <c r="K1359" s="186"/>
    </row>
    <row r="1360" spans="2:11">
      <c r="B1360" s="11">
        <v>40088</v>
      </c>
      <c r="C1360" s="21" t="s">
        <v>351</v>
      </c>
      <c r="D1360" s="13" t="s">
        <v>352</v>
      </c>
      <c r="E1360" s="19" t="s">
        <v>102</v>
      </c>
      <c r="F1360" s="60">
        <v>2221</v>
      </c>
      <c r="G1360" s="32">
        <v>30000</v>
      </c>
      <c r="H1360" s="11">
        <v>40088</v>
      </c>
      <c r="I1360" s="130">
        <f t="shared" si="125"/>
        <v>0</v>
      </c>
      <c r="J1360" s="130">
        <f t="shared" si="126"/>
        <v>30000</v>
      </c>
      <c r="K1360" s="186" t="str">
        <f t="shared" ref="K1360:K1370" si="127">IF(J1360&gt;0,"ATRASADO","")</f>
        <v>ATRASADO</v>
      </c>
    </row>
    <row r="1361" spans="2:11">
      <c r="B1361" s="11">
        <v>40088</v>
      </c>
      <c r="C1361" s="21" t="s">
        <v>353</v>
      </c>
      <c r="D1361" s="13" t="s">
        <v>352</v>
      </c>
      <c r="E1361" s="19" t="s">
        <v>102</v>
      </c>
      <c r="F1361" s="60">
        <v>2221</v>
      </c>
      <c r="G1361" s="32">
        <v>30000</v>
      </c>
      <c r="H1361" s="11">
        <v>40088</v>
      </c>
      <c r="I1361" s="130">
        <f t="shared" si="125"/>
        <v>0</v>
      </c>
      <c r="J1361" s="130">
        <f t="shared" si="126"/>
        <v>30000</v>
      </c>
      <c r="K1361" s="186" t="str">
        <f t="shared" si="127"/>
        <v>ATRASADO</v>
      </c>
    </row>
    <row r="1362" spans="2:11">
      <c r="B1362" s="11">
        <v>40121</v>
      </c>
      <c r="C1362" s="21" t="s">
        <v>354</v>
      </c>
      <c r="D1362" s="13" t="s">
        <v>352</v>
      </c>
      <c r="E1362" s="19" t="s">
        <v>102</v>
      </c>
      <c r="F1362" s="60">
        <v>2221</v>
      </c>
      <c r="G1362" s="32">
        <v>30000</v>
      </c>
      <c r="H1362" s="11">
        <v>40121</v>
      </c>
      <c r="I1362" s="130">
        <f t="shared" si="125"/>
        <v>0</v>
      </c>
      <c r="J1362" s="130">
        <f t="shared" si="126"/>
        <v>30000</v>
      </c>
      <c r="K1362" s="186" t="str">
        <f t="shared" si="127"/>
        <v>ATRASADO</v>
      </c>
    </row>
    <row r="1363" spans="2:11">
      <c r="B1363" s="11">
        <v>40134</v>
      </c>
      <c r="C1363" s="21" t="s">
        <v>355</v>
      </c>
      <c r="D1363" s="13" t="s">
        <v>352</v>
      </c>
      <c r="E1363" s="19" t="s">
        <v>102</v>
      </c>
      <c r="F1363" s="60">
        <v>2221</v>
      </c>
      <c r="G1363" s="32">
        <v>30000</v>
      </c>
      <c r="H1363" s="11">
        <v>40134</v>
      </c>
      <c r="I1363" s="130">
        <f t="shared" si="125"/>
        <v>0</v>
      </c>
      <c r="J1363" s="130">
        <f t="shared" si="126"/>
        <v>30000</v>
      </c>
      <c r="K1363" s="186" t="str">
        <f t="shared" si="127"/>
        <v>ATRASADO</v>
      </c>
    </row>
    <row r="1364" spans="2:11">
      <c r="B1364" s="11">
        <v>40193</v>
      </c>
      <c r="C1364" s="21" t="s">
        <v>356</v>
      </c>
      <c r="D1364" s="13" t="s">
        <v>352</v>
      </c>
      <c r="E1364" s="19" t="s">
        <v>102</v>
      </c>
      <c r="F1364" s="60">
        <v>2221</v>
      </c>
      <c r="G1364" s="32">
        <v>30000</v>
      </c>
      <c r="H1364" s="11">
        <v>40193</v>
      </c>
      <c r="I1364" s="130">
        <f t="shared" si="125"/>
        <v>0</v>
      </c>
      <c r="J1364" s="130">
        <f t="shared" si="126"/>
        <v>30000</v>
      </c>
      <c r="K1364" s="186" t="str">
        <f t="shared" si="127"/>
        <v>ATRASADO</v>
      </c>
    </row>
    <row r="1365" spans="2:11">
      <c r="B1365" s="11">
        <v>40214</v>
      </c>
      <c r="C1365" s="21" t="s">
        <v>357</v>
      </c>
      <c r="D1365" s="13" t="s">
        <v>352</v>
      </c>
      <c r="E1365" s="19" t="s">
        <v>102</v>
      </c>
      <c r="F1365" s="60">
        <v>2221</v>
      </c>
      <c r="G1365" s="32">
        <v>30000</v>
      </c>
      <c r="H1365" s="11">
        <v>40214</v>
      </c>
      <c r="I1365" s="130">
        <f t="shared" si="125"/>
        <v>0</v>
      </c>
      <c r="J1365" s="130">
        <f t="shared" si="126"/>
        <v>30000</v>
      </c>
      <c r="K1365" s="186" t="str">
        <f t="shared" si="127"/>
        <v>ATRASADO</v>
      </c>
    </row>
    <row r="1366" spans="2:11">
      <c r="B1366" s="11">
        <v>40241</v>
      </c>
      <c r="C1366" s="21" t="s">
        <v>358</v>
      </c>
      <c r="D1366" s="13" t="s">
        <v>352</v>
      </c>
      <c r="E1366" s="19" t="s">
        <v>102</v>
      </c>
      <c r="F1366" s="60">
        <v>2221</v>
      </c>
      <c r="G1366" s="32">
        <v>30000</v>
      </c>
      <c r="H1366" s="11">
        <v>40241</v>
      </c>
      <c r="I1366" s="130">
        <f t="shared" si="125"/>
        <v>0</v>
      </c>
      <c r="J1366" s="130">
        <f t="shared" si="126"/>
        <v>30000</v>
      </c>
      <c r="K1366" s="186" t="str">
        <f t="shared" si="127"/>
        <v>ATRASADO</v>
      </c>
    </row>
    <row r="1367" spans="2:11" s="77" customFormat="1">
      <c r="B1367" s="11">
        <v>40277</v>
      </c>
      <c r="C1367" s="21" t="s">
        <v>359</v>
      </c>
      <c r="D1367" s="13" t="s">
        <v>352</v>
      </c>
      <c r="E1367" s="19" t="s">
        <v>102</v>
      </c>
      <c r="F1367" s="60">
        <v>2221</v>
      </c>
      <c r="G1367" s="32">
        <v>30000</v>
      </c>
      <c r="H1367" s="11">
        <v>40277</v>
      </c>
      <c r="I1367" s="130">
        <f t="shared" si="125"/>
        <v>0</v>
      </c>
      <c r="J1367" s="130">
        <f t="shared" si="126"/>
        <v>30000</v>
      </c>
      <c r="K1367" s="186" t="str">
        <f t="shared" si="127"/>
        <v>ATRASADO</v>
      </c>
    </row>
    <row r="1368" spans="2:11" s="63" customFormat="1">
      <c r="B1368" s="11">
        <v>40323</v>
      </c>
      <c r="C1368" s="21" t="s">
        <v>360</v>
      </c>
      <c r="D1368" s="13" t="s">
        <v>352</v>
      </c>
      <c r="E1368" s="19" t="s">
        <v>102</v>
      </c>
      <c r="F1368" s="60">
        <v>2221</v>
      </c>
      <c r="G1368" s="32">
        <v>30000</v>
      </c>
      <c r="H1368" s="11">
        <v>40323</v>
      </c>
      <c r="I1368" s="130">
        <f t="shared" ref="I1368:I1395" si="128">IF(G1368&gt;0,0,"")</f>
        <v>0</v>
      </c>
      <c r="J1368" s="130">
        <f t="shared" ref="J1368:J1395" si="129">IF(I1368=0,G1368,"")</f>
        <v>30000</v>
      </c>
      <c r="K1368" s="186" t="str">
        <f t="shared" si="127"/>
        <v>ATRASADO</v>
      </c>
    </row>
    <row r="1369" spans="2:11" s="63" customFormat="1">
      <c r="B1369" s="11">
        <v>40351</v>
      </c>
      <c r="C1369" s="21" t="s">
        <v>361</v>
      </c>
      <c r="D1369" s="13" t="s">
        <v>352</v>
      </c>
      <c r="E1369" s="19" t="s">
        <v>102</v>
      </c>
      <c r="F1369" s="60">
        <v>2221</v>
      </c>
      <c r="G1369" s="32">
        <v>30000</v>
      </c>
      <c r="H1369" s="11">
        <v>40351</v>
      </c>
      <c r="I1369" s="130">
        <f t="shared" si="128"/>
        <v>0</v>
      </c>
      <c r="J1369" s="130">
        <f t="shared" si="129"/>
        <v>30000</v>
      </c>
      <c r="K1369" s="186" t="str">
        <f t="shared" si="127"/>
        <v>ATRASADO</v>
      </c>
    </row>
    <row r="1370" spans="2:11">
      <c r="B1370" s="11">
        <v>40394</v>
      </c>
      <c r="C1370" s="21" t="s">
        <v>362</v>
      </c>
      <c r="D1370" s="13" t="s">
        <v>352</v>
      </c>
      <c r="E1370" s="19" t="s">
        <v>102</v>
      </c>
      <c r="F1370" s="60">
        <v>2221</v>
      </c>
      <c r="G1370" s="32">
        <v>30000</v>
      </c>
      <c r="H1370" s="11">
        <v>40394</v>
      </c>
      <c r="I1370" s="130">
        <f t="shared" si="128"/>
        <v>0</v>
      </c>
      <c r="J1370" s="130">
        <f t="shared" si="129"/>
        <v>30000</v>
      </c>
      <c r="K1370" s="186" t="str">
        <f t="shared" si="127"/>
        <v>ATRASADO</v>
      </c>
    </row>
    <row r="1371" spans="2:11" s="86" customFormat="1">
      <c r="B1371" s="11"/>
      <c r="C1371" s="21"/>
      <c r="D1371" s="13"/>
      <c r="E1371" s="19"/>
      <c r="F1371" s="60"/>
      <c r="G1371" s="32"/>
      <c r="H1371" s="11"/>
      <c r="I1371" s="130" t="str">
        <f t="shared" si="128"/>
        <v/>
      </c>
      <c r="J1371" s="130" t="str">
        <f t="shared" si="129"/>
        <v/>
      </c>
      <c r="K1371" s="186"/>
    </row>
    <row r="1372" spans="2:11">
      <c r="B1372" s="11">
        <v>40234</v>
      </c>
      <c r="C1372" s="21" t="s">
        <v>363</v>
      </c>
      <c r="D1372" s="13" t="s">
        <v>364</v>
      </c>
      <c r="E1372" s="19" t="s">
        <v>102</v>
      </c>
      <c r="F1372" s="60">
        <v>2221</v>
      </c>
      <c r="G1372" s="32">
        <v>25000</v>
      </c>
      <c r="H1372" s="11">
        <v>40234</v>
      </c>
      <c r="I1372" s="130">
        <f t="shared" si="128"/>
        <v>0</v>
      </c>
      <c r="J1372" s="130">
        <f t="shared" si="129"/>
        <v>25000</v>
      </c>
      <c r="K1372" s="186" t="str">
        <f t="shared" ref="K1372:K1377" si="130">IF(J1372&gt;0,"ATRASADO","")</f>
        <v>ATRASADO</v>
      </c>
    </row>
    <row r="1373" spans="2:11">
      <c r="B1373" s="11">
        <v>40234</v>
      </c>
      <c r="C1373" s="21" t="s">
        <v>365</v>
      </c>
      <c r="D1373" s="13" t="s">
        <v>364</v>
      </c>
      <c r="E1373" s="19" t="s">
        <v>102</v>
      </c>
      <c r="F1373" s="60">
        <v>2221</v>
      </c>
      <c r="G1373" s="32">
        <v>25000</v>
      </c>
      <c r="H1373" s="11">
        <v>40234</v>
      </c>
      <c r="I1373" s="130">
        <f t="shared" si="128"/>
        <v>0</v>
      </c>
      <c r="J1373" s="130">
        <f t="shared" si="129"/>
        <v>25000</v>
      </c>
      <c r="K1373" s="186" t="str">
        <f t="shared" si="130"/>
        <v>ATRASADO</v>
      </c>
    </row>
    <row r="1374" spans="2:11">
      <c r="B1374" s="11">
        <v>40284</v>
      </c>
      <c r="C1374" s="21" t="s">
        <v>564</v>
      </c>
      <c r="D1374" s="13" t="s">
        <v>364</v>
      </c>
      <c r="E1374" s="19" t="s">
        <v>102</v>
      </c>
      <c r="F1374" s="60">
        <v>2221</v>
      </c>
      <c r="G1374" s="32">
        <v>25000</v>
      </c>
      <c r="H1374" s="11">
        <v>40284</v>
      </c>
      <c r="I1374" s="130">
        <f t="shared" si="128"/>
        <v>0</v>
      </c>
      <c r="J1374" s="130">
        <f t="shared" si="129"/>
        <v>25000</v>
      </c>
      <c r="K1374" s="186" t="str">
        <f t="shared" si="130"/>
        <v>ATRASADO</v>
      </c>
    </row>
    <row r="1375" spans="2:11">
      <c r="B1375" s="11">
        <v>40318</v>
      </c>
      <c r="C1375" s="21" t="s">
        <v>366</v>
      </c>
      <c r="D1375" s="13" t="s">
        <v>364</v>
      </c>
      <c r="E1375" s="19" t="s">
        <v>102</v>
      </c>
      <c r="F1375" s="60">
        <v>2221</v>
      </c>
      <c r="G1375" s="32">
        <v>25000</v>
      </c>
      <c r="H1375" s="11">
        <v>40318</v>
      </c>
      <c r="I1375" s="130">
        <f t="shared" si="128"/>
        <v>0</v>
      </c>
      <c r="J1375" s="130">
        <f t="shared" si="129"/>
        <v>25000</v>
      </c>
      <c r="K1375" s="186" t="str">
        <f t="shared" si="130"/>
        <v>ATRASADO</v>
      </c>
    </row>
    <row r="1376" spans="2:11">
      <c r="B1376" s="11">
        <v>40351</v>
      </c>
      <c r="C1376" s="21" t="s">
        <v>367</v>
      </c>
      <c r="D1376" s="13" t="s">
        <v>364</v>
      </c>
      <c r="E1376" s="19" t="s">
        <v>102</v>
      </c>
      <c r="F1376" s="60">
        <v>2221</v>
      </c>
      <c r="G1376" s="32">
        <v>25000</v>
      </c>
      <c r="H1376" s="11">
        <v>40351</v>
      </c>
      <c r="I1376" s="130">
        <f t="shared" si="128"/>
        <v>0</v>
      </c>
      <c r="J1376" s="130">
        <f t="shared" si="129"/>
        <v>25000</v>
      </c>
      <c r="K1376" s="186" t="str">
        <f t="shared" si="130"/>
        <v>ATRASADO</v>
      </c>
    </row>
    <row r="1377" spans="2:11">
      <c r="B1377" s="11">
        <v>40378</v>
      </c>
      <c r="C1377" s="21" t="s">
        <v>368</v>
      </c>
      <c r="D1377" s="13" t="s">
        <v>364</v>
      </c>
      <c r="E1377" s="19" t="s">
        <v>102</v>
      </c>
      <c r="F1377" s="60">
        <v>2221</v>
      </c>
      <c r="G1377" s="32">
        <v>25000</v>
      </c>
      <c r="H1377" s="11">
        <v>40378</v>
      </c>
      <c r="I1377" s="130">
        <f t="shared" si="128"/>
        <v>0</v>
      </c>
      <c r="J1377" s="130">
        <f t="shared" si="129"/>
        <v>25000</v>
      </c>
      <c r="K1377" s="186" t="str">
        <f t="shared" si="130"/>
        <v>ATRASADO</v>
      </c>
    </row>
    <row r="1378" spans="2:11" s="86" customFormat="1">
      <c r="B1378" s="11"/>
      <c r="C1378" s="21"/>
      <c r="D1378" s="13"/>
      <c r="E1378" s="19"/>
      <c r="F1378" s="60"/>
      <c r="G1378" s="32"/>
      <c r="H1378" s="11"/>
      <c r="I1378" s="130" t="str">
        <f t="shared" si="128"/>
        <v/>
      </c>
      <c r="J1378" s="130" t="str">
        <f t="shared" si="129"/>
        <v/>
      </c>
      <c r="K1378" s="186"/>
    </row>
    <row r="1379" spans="2:11">
      <c r="B1379" s="36">
        <v>40731</v>
      </c>
      <c r="C1379" s="35" t="s">
        <v>423</v>
      </c>
      <c r="D1379" s="13" t="s">
        <v>424</v>
      </c>
      <c r="E1379" s="19" t="s">
        <v>467</v>
      </c>
      <c r="F1379" s="60">
        <v>2332</v>
      </c>
      <c r="G1379" s="32">
        <v>70523.820000000007</v>
      </c>
      <c r="H1379" s="36">
        <v>40731</v>
      </c>
      <c r="I1379" s="130">
        <f t="shared" si="128"/>
        <v>0</v>
      </c>
      <c r="J1379" s="130">
        <f t="shared" si="129"/>
        <v>70523.820000000007</v>
      </c>
      <c r="K1379" s="186" t="str">
        <f>IF(J1379&gt;0,"ATRASADO","")</f>
        <v>ATRASADO</v>
      </c>
    </row>
    <row r="1380" spans="2:11" s="86" customFormat="1">
      <c r="B1380" s="36"/>
      <c r="C1380" s="35"/>
      <c r="D1380" s="13"/>
      <c r="E1380" s="19"/>
      <c r="F1380" s="60"/>
      <c r="G1380" s="32"/>
      <c r="H1380" s="36"/>
      <c r="I1380" s="130" t="str">
        <f t="shared" si="128"/>
        <v/>
      </c>
      <c r="J1380" s="130" t="str">
        <f t="shared" si="129"/>
        <v/>
      </c>
      <c r="K1380" s="186"/>
    </row>
    <row r="1381" spans="2:11">
      <c r="B1381" s="10">
        <v>40259</v>
      </c>
      <c r="C1381" s="49">
        <v>15000000024</v>
      </c>
      <c r="D1381" s="13" t="s">
        <v>495</v>
      </c>
      <c r="E1381" s="19" t="s">
        <v>463</v>
      </c>
      <c r="F1381" s="60">
        <v>2311</v>
      </c>
      <c r="G1381" s="32">
        <v>552686.92000000004</v>
      </c>
      <c r="H1381" s="10">
        <v>40259</v>
      </c>
      <c r="I1381" s="130">
        <f t="shared" si="128"/>
        <v>0</v>
      </c>
      <c r="J1381" s="130">
        <f t="shared" si="129"/>
        <v>552686.92000000004</v>
      </c>
      <c r="K1381" s="186" t="str">
        <f>IF(J1381&gt;0,"ATRASADO","")</f>
        <v>ATRASADO</v>
      </c>
    </row>
    <row r="1382" spans="2:11">
      <c r="B1382" s="10">
        <v>40040</v>
      </c>
      <c r="C1382" s="49">
        <v>15000000033</v>
      </c>
      <c r="D1382" s="13" t="s">
        <v>495</v>
      </c>
      <c r="E1382" s="19" t="s">
        <v>463</v>
      </c>
      <c r="F1382" s="60">
        <v>2311</v>
      </c>
      <c r="G1382" s="32">
        <v>78216.25</v>
      </c>
      <c r="H1382" s="10">
        <v>40040</v>
      </c>
      <c r="I1382" s="130">
        <f t="shared" si="128"/>
        <v>0</v>
      </c>
      <c r="J1382" s="130">
        <f t="shared" si="129"/>
        <v>78216.25</v>
      </c>
      <c r="K1382" s="186" t="str">
        <f>IF(J1382&gt;0,"ATRASADO","")</f>
        <v>ATRASADO</v>
      </c>
    </row>
    <row r="1383" spans="2:11">
      <c r="B1383" s="10">
        <v>40040</v>
      </c>
      <c r="C1383" s="49">
        <v>15000000034</v>
      </c>
      <c r="D1383" s="13" t="s">
        <v>495</v>
      </c>
      <c r="E1383" s="19" t="s">
        <v>463</v>
      </c>
      <c r="F1383" s="60">
        <v>2311</v>
      </c>
      <c r="G1383" s="32">
        <v>4755.21</v>
      </c>
      <c r="H1383" s="10">
        <v>40040</v>
      </c>
      <c r="I1383" s="130">
        <f t="shared" si="128"/>
        <v>0</v>
      </c>
      <c r="J1383" s="130">
        <f t="shared" si="129"/>
        <v>4755.21</v>
      </c>
      <c r="K1383" s="186" t="str">
        <f>IF(J1383&gt;0,"ATRASADO","")</f>
        <v>ATRASADO</v>
      </c>
    </row>
    <row r="1384" spans="2:11" s="63" customFormat="1">
      <c r="B1384" s="10">
        <v>40274</v>
      </c>
      <c r="C1384" s="49">
        <v>15000000072</v>
      </c>
      <c r="D1384" s="13" t="s">
        <v>495</v>
      </c>
      <c r="E1384" s="19" t="s">
        <v>463</v>
      </c>
      <c r="F1384" s="60">
        <v>2311</v>
      </c>
      <c r="G1384" s="32">
        <v>137338.76999999999</v>
      </c>
      <c r="H1384" s="10">
        <v>40274</v>
      </c>
      <c r="I1384" s="130">
        <f t="shared" si="128"/>
        <v>0</v>
      </c>
      <c r="J1384" s="130">
        <f t="shared" si="129"/>
        <v>137338.76999999999</v>
      </c>
      <c r="K1384" s="186" t="str">
        <f>IF(J1384&gt;0,"ATRASADO","")</f>
        <v>ATRASADO</v>
      </c>
    </row>
    <row r="1385" spans="2:11" s="182" customFormat="1">
      <c r="B1385" s="10"/>
      <c r="C1385" s="35"/>
      <c r="D1385" s="13"/>
      <c r="E1385" s="19"/>
      <c r="F1385" s="60"/>
      <c r="G1385" s="85"/>
      <c r="H1385" s="10"/>
      <c r="I1385" s="130" t="str">
        <f t="shared" si="128"/>
        <v/>
      </c>
      <c r="J1385" s="130" t="str">
        <f t="shared" si="129"/>
        <v/>
      </c>
      <c r="K1385" s="186"/>
    </row>
    <row r="1386" spans="2:11" s="63" customFormat="1">
      <c r="B1386" s="36">
        <v>40755</v>
      </c>
      <c r="C1386" s="38" t="s">
        <v>258</v>
      </c>
      <c r="D1386" s="13" t="s">
        <v>259</v>
      </c>
      <c r="E1386" s="19" t="s">
        <v>28</v>
      </c>
      <c r="F1386" s="60">
        <v>2254</v>
      </c>
      <c r="G1386" s="32">
        <v>90000</v>
      </c>
      <c r="H1386" s="36">
        <v>40755</v>
      </c>
      <c r="I1386" s="130">
        <f t="shared" si="128"/>
        <v>0</v>
      </c>
      <c r="J1386" s="130">
        <f t="shared" si="129"/>
        <v>90000</v>
      </c>
      <c r="K1386" s="186" t="str">
        <f t="shared" ref="K1386:K1395" si="131">IF(J1386&gt;0,"ATRASADO","")</f>
        <v>ATRASADO</v>
      </c>
    </row>
    <row r="1387" spans="2:11" s="63" customFormat="1">
      <c r="B1387" s="36">
        <v>40786</v>
      </c>
      <c r="C1387" s="38" t="s">
        <v>260</v>
      </c>
      <c r="D1387" s="13" t="s">
        <v>259</v>
      </c>
      <c r="E1387" s="19" t="s">
        <v>28</v>
      </c>
      <c r="F1387" s="60">
        <v>2254</v>
      </c>
      <c r="G1387" s="32">
        <v>90000</v>
      </c>
      <c r="H1387" s="36">
        <v>40786</v>
      </c>
      <c r="I1387" s="130">
        <f t="shared" si="128"/>
        <v>0</v>
      </c>
      <c r="J1387" s="130">
        <f t="shared" si="129"/>
        <v>90000</v>
      </c>
      <c r="K1387" s="186" t="str">
        <f t="shared" si="131"/>
        <v>ATRASADO</v>
      </c>
    </row>
    <row r="1388" spans="2:11">
      <c r="B1388" s="36">
        <v>40816</v>
      </c>
      <c r="C1388" s="38" t="s">
        <v>261</v>
      </c>
      <c r="D1388" s="13" t="s">
        <v>259</v>
      </c>
      <c r="E1388" s="19" t="s">
        <v>28</v>
      </c>
      <c r="F1388" s="60">
        <v>2254</v>
      </c>
      <c r="G1388" s="32">
        <v>90000</v>
      </c>
      <c r="H1388" s="36">
        <v>40816</v>
      </c>
      <c r="I1388" s="130">
        <f t="shared" si="128"/>
        <v>0</v>
      </c>
      <c r="J1388" s="130">
        <f t="shared" si="129"/>
        <v>90000</v>
      </c>
      <c r="K1388" s="186" t="str">
        <f t="shared" si="131"/>
        <v>ATRASADO</v>
      </c>
    </row>
    <row r="1389" spans="2:11">
      <c r="B1389" s="36">
        <v>40847</v>
      </c>
      <c r="C1389" s="38" t="s">
        <v>262</v>
      </c>
      <c r="D1389" s="13" t="s">
        <v>259</v>
      </c>
      <c r="E1389" s="19" t="s">
        <v>28</v>
      </c>
      <c r="F1389" s="60">
        <v>2254</v>
      </c>
      <c r="G1389" s="32">
        <v>90000</v>
      </c>
      <c r="H1389" s="36">
        <v>40847</v>
      </c>
      <c r="I1389" s="130">
        <f t="shared" si="128"/>
        <v>0</v>
      </c>
      <c r="J1389" s="130">
        <f t="shared" si="129"/>
        <v>90000</v>
      </c>
      <c r="K1389" s="186" t="str">
        <f t="shared" si="131"/>
        <v>ATRASADO</v>
      </c>
    </row>
    <row r="1390" spans="2:11">
      <c r="B1390" s="36">
        <v>40877</v>
      </c>
      <c r="C1390" s="38" t="s">
        <v>263</v>
      </c>
      <c r="D1390" s="13" t="s">
        <v>259</v>
      </c>
      <c r="E1390" s="19" t="s">
        <v>28</v>
      </c>
      <c r="F1390" s="60">
        <v>2254</v>
      </c>
      <c r="G1390" s="32">
        <v>90000</v>
      </c>
      <c r="H1390" s="36">
        <v>40877</v>
      </c>
      <c r="I1390" s="130">
        <f t="shared" si="128"/>
        <v>0</v>
      </c>
      <c r="J1390" s="130">
        <f t="shared" si="129"/>
        <v>90000</v>
      </c>
      <c r="K1390" s="186" t="str">
        <f t="shared" si="131"/>
        <v>ATRASADO</v>
      </c>
    </row>
    <row r="1391" spans="2:11">
      <c r="B1391" s="36">
        <v>40908</v>
      </c>
      <c r="C1391" s="38" t="s">
        <v>264</v>
      </c>
      <c r="D1391" s="13" t="s">
        <v>259</v>
      </c>
      <c r="E1391" s="19" t="s">
        <v>28</v>
      </c>
      <c r="F1391" s="60">
        <v>2254</v>
      </c>
      <c r="G1391" s="32">
        <v>90000</v>
      </c>
      <c r="H1391" s="36">
        <v>40908</v>
      </c>
      <c r="I1391" s="130">
        <f t="shared" si="128"/>
        <v>0</v>
      </c>
      <c r="J1391" s="130">
        <f t="shared" si="129"/>
        <v>90000</v>
      </c>
      <c r="K1391" s="186" t="str">
        <f t="shared" si="131"/>
        <v>ATRASADO</v>
      </c>
    </row>
    <row r="1392" spans="2:11">
      <c r="B1392" s="20">
        <v>41059</v>
      </c>
      <c r="C1392" s="12" t="s">
        <v>265</v>
      </c>
      <c r="D1392" s="13" t="s">
        <v>259</v>
      </c>
      <c r="E1392" s="19" t="s">
        <v>28</v>
      </c>
      <c r="F1392" s="60">
        <v>2254</v>
      </c>
      <c r="G1392" s="32">
        <v>90000</v>
      </c>
      <c r="H1392" s="36">
        <v>41059</v>
      </c>
      <c r="I1392" s="130">
        <f t="shared" si="128"/>
        <v>0</v>
      </c>
      <c r="J1392" s="130">
        <f t="shared" si="129"/>
        <v>90000</v>
      </c>
      <c r="K1392" s="186" t="str">
        <f t="shared" si="131"/>
        <v>ATRASADO</v>
      </c>
    </row>
    <row r="1393" spans="2:11">
      <c r="B1393" s="20">
        <v>41059</v>
      </c>
      <c r="C1393" s="12" t="s">
        <v>266</v>
      </c>
      <c r="D1393" s="13" t="s">
        <v>259</v>
      </c>
      <c r="E1393" s="19" t="s">
        <v>28</v>
      </c>
      <c r="F1393" s="60">
        <v>2254</v>
      </c>
      <c r="G1393" s="32">
        <v>90000</v>
      </c>
      <c r="H1393" s="36">
        <v>41059</v>
      </c>
      <c r="I1393" s="130">
        <f t="shared" si="128"/>
        <v>0</v>
      </c>
      <c r="J1393" s="130">
        <f t="shared" si="129"/>
        <v>90000</v>
      </c>
      <c r="K1393" s="186" t="str">
        <f t="shared" si="131"/>
        <v>ATRASADO</v>
      </c>
    </row>
    <row r="1394" spans="2:11">
      <c r="B1394" s="20">
        <v>41090</v>
      </c>
      <c r="C1394" s="12" t="s">
        <v>267</v>
      </c>
      <c r="D1394" s="13" t="s">
        <v>259</v>
      </c>
      <c r="E1394" s="19" t="s">
        <v>28</v>
      </c>
      <c r="F1394" s="60">
        <v>2254</v>
      </c>
      <c r="G1394" s="32">
        <v>90000</v>
      </c>
      <c r="H1394" s="36">
        <v>41090</v>
      </c>
      <c r="I1394" s="130">
        <f t="shared" si="128"/>
        <v>0</v>
      </c>
      <c r="J1394" s="130">
        <f t="shared" si="129"/>
        <v>90000</v>
      </c>
      <c r="K1394" s="186" t="str">
        <f t="shared" si="131"/>
        <v>ATRASADO</v>
      </c>
    </row>
    <row r="1395" spans="2:11" s="63" customFormat="1">
      <c r="B1395" s="11">
        <v>41121</v>
      </c>
      <c r="C1395" s="12" t="s">
        <v>268</v>
      </c>
      <c r="D1395" s="13" t="s">
        <v>259</v>
      </c>
      <c r="E1395" s="19" t="s">
        <v>28</v>
      </c>
      <c r="F1395" s="60">
        <v>2254</v>
      </c>
      <c r="G1395" s="32">
        <v>90000</v>
      </c>
      <c r="H1395" s="36">
        <v>41121</v>
      </c>
      <c r="I1395" s="130">
        <f t="shared" si="128"/>
        <v>0</v>
      </c>
      <c r="J1395" s="130">
        <f t="shared" si="129"/>
        <v>90000</v>
      </c>
      <c r="K1395" s="186" t="str">
        <f t="shared" si="131"/>
        <v>ATRASADO</v>
      </c>
    </row>
    <row r="1396" spans="2:11" s="193" customFormat="1">
      <c r="B1396" s="11"/>
      <c r="C1396" s="12"/>
      <c r="D1396" s="13"/>
      <c r="E1396" s="19"/>
      <c r="F1396" s="60"/>
      <c r="G1396" s="32"/>
      <c r="H1396" s="36"/>
      <c r="I1396" s="130"/>
      <c r="J1396" s="130"/>
      <c r="K1396" s="186"/>
    </row>
    <row r="1397" spans="2:11" s="63" customFormat="1">
      <c r="B1397" s="36">
        <v>40389</v>
      </c>
      <c r="C1397" s="35" t="s">
        <v>426</v>
      </c>
      <c r="D1397" s="13" t="s">
        <v>427</v>
      </c>
      <c r="E1397" s="19" t="s">
        <v>428</v>
      </c>
      <c r="F1397" s="60">
        <v>2272</v>
      </c>
      <c r="G1397" s="32">
        <f>528000-488000</f>
        <v>40000</v>
      </c>
      <c r="H1397" s="36">
        <v>40389</v>
      </c>
      <c r="I1397" s="130">
        <f>IF(G1397&gt;0,0,"")</f>
        <v>0</v>
      </c>
      <c r="J1397" s="130">
        <f>IF(I1397=0,G1397,"")</f>
        <v>40000</v>
      </c>
      <c r="K1397" s="186" t="str">
        <f>IF(J1397&gt;0,"ATRASADO","")</f>
        <v>ATRASADO</v>
      </c>
    </row>
    <row r="1398" spans="2:11" s="253" customFormat="1">
      <c r="B1398" s="36"/>
      <c r="C1398" s="35"/>
      <c r="D1398" s="13"/>
      <c r="E1398" s="19"/>
      <c r="F1398" s="60"/>
      <c r="G1398" s="32"/>
      <c r="H1398" s="36"/>
      <c r="I1398" s="130"/>
      <c r="J1398" s="130"/>
      <c r="K1398" s="186"/>
    </row>
    <row r="1399" spans="2:11" s="253" customFormat="1">
      <c r="B1399" s="36">
        <v>44682</v>
      </c>
      <c r="C1399" s="35" t="s">
        <v>1955</v>
      </c>
      <c r="D1399" s="13" t="s">
        <v>1870</v>
      </c>
      <c r="E1399" s="19" t="s">
        <v>102</v>
      </c>
      <c r="F1399" s="60">
        <v>2221</v>
      </c>
      <c r="G1399" s="32">
        <v>35400</v>
      </c>
      <c r="H1399" s="36">
        <v>44682</v>
      </c>
      <c r="I1399" s="130">
        <f>IF(G1399&gt;0,0,"")</f>
        <v>0</v>
      </c>
      <c r="J1399" s="130">
        <f>IF(I1399=0,G1399,"")</f>
        <v>35400</v>
      </c>
      <c r="K1399" s="186" t="str">
        <f>IF(J1399&gt;0,"ATRASADO","")</f>
        <v>ATRASADO</v>
      </c>
    </row>
    <row r="1400" spans="2:11" s="253" customFormat="1">
      <c r="B1400" s="36">
        <v>44682</v>
      </c>
      <c r="C1400" s="35" t="s">
        <v>1966</v>
      </c>
      <c r="D1400" s="13" t="s">
        <v>1870</v>
      </c>
      <c r="E1400" s="19" t="s">
        <v>102</v>
      </c>
      <c r="F1400" s="60">
        <v>2221</v>
      </c>
      <c r="G1400" s="32">
        <v>35400</v>
      </c>
      <c r="H1400" s="36">
        <v>44682</v>
      </c>
      <c r="I1400" s="130">
        <f>IF(G1400&gt;0,0,"")</f>
        <v>0</v>
      </c>
      <c r="J1400" s="130">
        <f>IF(I1400=0,G1400,"")</f>
        <v>35400</v>
      </c>
      <c r="K1400" s="186" t="str">
        <f>IF(J1400&gt;0,"ATRASADO","")</f>
        <v>ATRASADO</v>
      </c>
    </row>
    <row r="1401" spans="2:11" s="253" customFormat="1">
      <c r="B1401" s="36">
        <v>44682</v>
      </c>
      <c r="C1401" s="35" t="s">
        <v>1967</v>
      </c>
      <c r="D1401" s="13" t="s">
        <v>1870</v>
      </c>
      <c r="E1401" s="19" t="s">
        <v>102</v>
      </c>
      <c r="F1401" s="60">
        <v>2221</v>
      </c>
      <c r="G1401" s="32">
        <v>35400</v>
      </c>
      <c r="H1401" s="36">
        <v>44682</v>
      </c>
      <c r="I1401" s="130">
        <f>IF(G1401&gt;0,0,"")</f>
        <v>0</v>
      </c>
      <c r="J1401" s="130">
        <f>IF(I1401=0,G1401,"")</f>
        <v>35400</v>
      </c>
      <c r="K1401" s="186" t="str">
        <f>IF(J1401&gt;0,"ATRASADO","")</f>
        <v>ATRASADO</v>
      </c>
    </row>
    <row r="1402" spans="2:11" s="193" customFormat="1">
      <c r="B1402" s="36"/>
      <c r="C1402" s="35"/>
      <c r="D1402" s="13"/>
      <c r="E1402" s="19"/>
      <c r="F1402" s="60"/>
      <c r="G1402" s="32"/>
      <c r="H1402" s="36"/>
      <c r="I1402" s="130"/>
      <c r="J1402" s="130"/>
      <c r="K1402" s="186"/>
    </row>
    <row r="1403" spans="2:11">
      <c r="B1403" s="10">
        <v>40919</v>
      </c>
      <c r="C1403" s="12" t="s">
        <v>270</v>
      </c>
      <c r="D1403" s="13" t="s">
        <v>271</v>
      </c>
      <c r="E1403" s="19" t="s">
        <v>102</v>
      </c>
      <c r="F1403" s="60">
        <v>2221</v>
      </c>
      <c r="G1403" s="32">
        <v>35500</v>
      </c>
      <c r="H1403" s="27">
        <v>40919</v>
      </c>
      <c r="I1403" s="130">
        <f t="shared" ref="I1403:I1410" si="132">IF(G1403&gt;0,0,"")</f>
        <v>0</v>
      </c>
      <c r="J1403" s="130">
        <f t="shared" ref="J1403:J1410" si="133">IF(I1403=0,G1403,"")</f>
        <v>35500</v>
      </c>
      <c r="K1403" s="186" t="str">
        <f>IF(J1403&gt;0,"ATRASADO","")</f>
        <v>ATRASADO</v>
      </c>
    </row>
    <row r="1404" spans="2:11" s="86" customFormat="1">
      <c r="B1404" s="10"/>
      <c r="C1404" s="12"/>
      <c r="D1404" s="13"/>
      <c r="E1404" s="19"/>
      <c r="F1404" s="60"/>
      <c r="G1404" s="32"/>
      <c r="H1404" s="27"/>
      <c r="I1404" s="130" t="str">
        <f t="shared" si="132"/>
        <v/>
      </c>
      <c r="J1404" s="130" t="str">
        <f t="shared" si="133"/>
        <v/>
      </c>
      <c r="K1404" s="186"/>
    </row>
    <row r="1405" spans="2:11" s="63" customFormat="1">
      <c r="B1405" s="11">
        <v>40148</v>
      </c>
      <c r="C1405" s="21" t="s">
        <v>369</v>
      </c>
      <c r="D1405" s="13" t="s">
        <v>370</v>
      </c>
      <c r="E1405" s="19" t="s">
        <v>102</v>
      </c>
      <c r="F1405" s="60">
        <v>2221</v>
      </c>
      <c r="G1405" s="32">
        <v>50000</v>
      </c>
      <c r="H1405" s="11">
        <v>40148</v>
      </c>
      <c r="I1405" s="130">
        <f t="shared" si="132"/>
        <v>0</v>
      </c>
      <c r="J1405" s="130">
        <f t="shared" si="133"/>
        <v>50000</v>
      </c>
      <c r="K1405" s="186" t="str">
        <f t="shared" ref="K1405:K1410" si="134">IF(J1405&gt;0,"ATRASADO","")</f>
        <v>ATRASADO</v>
      </c>
    </row>
    <row r="1406" spans="2:11" s="63" customFormat="1">
      <c r="B1406" s="11">
        <v>40329</v>
      </c>
      <c r="C1406" s="21" t="s">
        <v>371</v>
      </c>
      <c r="D1406" s="13" t="s">
        <v>370</v>
      </c>
      <c r="E1406" s="19" t="s">
        <v>102</v>
      </c>
      <c r="F1406" s="60">
        <v>2221</v>
      </c>
      <c r="G1406" s="32">
        <v>50000</v>
      </c>
      <c r="H1406" s="11">
        <v>40329</v>
      </c>
      <c r="I1406" s="130">
        <f t="shared" si="132"/>
        <v>0</v>
      </c>
      <c r="J1406" s="130">
        <f t="shared" si="133"/>
        <v>50000</v>
      </c>
      <c r="K1406" s="186" t="str">
        <f t="shared" si="134"/>
        <v>ATRASADO</v>
      </c>
    </row>
    <row r="1407" spans="2:11" s="63" customFormat="1">
      <c r="B1407" s="11">
        <v>40360</v>
      </c>
      <c r="C1407" s="21" t="s">
        <v>372</v>
      </c>
      <c r="D1407" s="13" t="s">
        <v>370</v>
      </c>
      <c r="E1407" s="19" t="s">
        <v>102</v>
      </c>
      <c r="F1407" s="60">
        <v>2221</v>
      </c>
      <c r="G1407" s="32">
        <v>50000</v>
      </c>
      <c r="H1407" s="11">
        <v>40360</v>
      </c>
      <c r="I1407" s="130">
        <f t="shared" si="132"/>
        <v>0</v>
      </c>
      <c r="J1407" s="130">
        <f t="shared" si="133"/>
        <v>50000</v>
      </c>
      <c r="K1407" s="186" t="str">
        <f t="shared" si="134"/>
        <v>ATRASADO</v>
      </c>
    </row>
    <row r="1408" spans="2:11" s="63" customFormat="1">
      <c r="B1408" s="11">
        <v>40131</v>
      </c>
      <c r="C1408" s="21" t="s">
        <v>373</v>
      </c>
      <c r="D1408" s="13" t="s">
        <v>370</v>
      </c>
      <c r="E1408" s="19" t="s">
        <v>102</v>
      </c>
      <c r="F1408" s="60">
        <v>2221</v>
      </c>
      <c r="G1408" s="32">
        <v>50000</v>
      </c>
      <c r="H1408" s="11">
        <v>40131</v>
      </c>
      <c r="I1408" s="130">
        <f t="shared" si="132"/>
        <v>0</v>
      </c>
      <c r="J1408" s="130">
        <f t="shared" si="133"/>
        <v>50000</v>
      </c>
      <c r="K1408" s="186" t="str">
        <f t="shared" si="134"/>
        <v>ATRASADO</v>
      </c>
    </row>
    <row r="1409" spans="2:11" s="63" customFormat="1">
      <c r="B1409" s="11">
        <v>40422</v>
      </c>
      <c r="C1409" s="21" t="s">
        <v>374</v>
      </c>
      <c r="D1409" s="13" t="s">
        <v>370</v>
      </c>
      <c r="E1409" s="19" t="s">
        <v>102</v>
      </c>
      <c r="F1409" s="60">
        <v>2221</v>
      </c>
      <c r="G1409" s="32">
        <v>50000</v>
      </c>
      <c r="H1409" s="11">
        <v>40422</v>
      </c>
      <c r="I1409" s="130">
        <f t="shared" si="132"/>
        <v>0</v>
      </c>
      <c r="J1409" s="130">
        <f t="shared" si="133"/>
        <v>50000</v>
      </c>
      <c r="K1409" s="186" t="str">
        <f t="shared" si="134"/>
        <v>ATRASADO</v>
      </c>
    </row>
    <row r="1410" spans="2:11" s="63" customFormat="1">
      <c r="B1410" s="11">
        <v>40457</v>
      </c>
      <c r="C1410" s="21" t="s">
        <v>375</v>
      </c>
      <c r="D1410" s="13" t="s">
        <v>370</v>
      </c>
      <c r="E1410" s="19" t="s">
        <v>102</v>
      </c>
      <c r="F1410" s="60">
        <v>2221</v>
      </c>
      <c r="G1410" s="32">
        <v>50000</v>
      </c>
      <c r="H1410" s="11">
        <v>40457</v>
      </c>
      <c r="I1410" s="130">
        <f t="shared" si="132"/>
        <v>0</v>
      </c>
      <c r="J1410" s="130">
        <f t="shared" si="133"/>
        <v>50000</v>
      </c>
      <c r="K1410" s="186" t="str">
        <f t="shared" si="134"/>
        <v>ATRASADO</v>
      </c>
    </row>
    <row r="1411" spans="2:11" ht="15.75" thickBot="1">
      <c r="B1411" s="11"/>
      <c r="C1411" s="41"/>
      <c r="D1411" s="31"/>
      <c r="E1411" s="22"/>
      <c r="F1411" s="60"/>
      <c r="G1411" s="65"/>
      <c r="H1411" s="71"/>
    </row>
    <row r="1413" spans="2:11" ht="16.5" thickBot="1">
      <c r="C1413" s="3"/>
      <c r="D1413" s="58" t="s">
        <v>468</v>
      </c>
      <c r="E1413" s="57"/>
      <c r="F1413" s="50"/>
      <c r="G1413" s="59">
        <f>SUM(G14:G1411)</f>
        <v>1531604557.1399989</v>
      </c>
      <c r="H1413" s="33"/>
      <c r="I1413" s="59">
        <f>SUM(I14:I1411)</f>
        <v>0</v>
      </c>
      <c r="J1413" s="59">
        <f>SUM(J14:J1411)</f>
        <v>1531604557.1399989</v>
      </c>
    </row>
    <row r="1414" spans="2:11" ht="15.75" thickTop="1"/>
    <row r="1415" spans="2:11">
      <c r="G1415" s="64"/>
      <c r="H1415" s="33"/>
    </row>
    <row r="1416" spans="2:11">
      <c r="G1416" s="122"/>
    </row>
    <row r="1419" spans="2:11">
      <c r="B1419" s="277" t="s">
        <v>732</v>
      </c>
      <c r="C1419" s="277"/>
      <c r="D1419" s="277"/>
      <c r="E1419" s="277" t="s">
        <v>951</v>
      </c>
      <c r="F1419" s="277"/>
      <c r="G1419" s="277"/>
      <c r="H1419" s="117"/>
      <c r="I1419" s="278" t="s">
        <v>952</v>
      </c>
      <c r="J1419" s="278"/>
      <c r="K1419" s="278"/>
    </row>
    <row r="1420" spans="2:11">
      <c r="B1420" s="275" t="s">
        <v>733</v>
      </c>
      <c r="C1420" s="275"/>
      <c r="D1420" s="275"/>
      <c r="E1420" s="275" t="s">
        <v>734</v>
      </c>
      <c r="F1420" s="275"/>
      <c r="G1420" s="275"/>
      <c r="H1420" s="273"/>
      <c r="I1420" s="276" t="s">
        <v>735</v>
      </c>
      <c r="J1420" s="276"/>
      <c r="K1420" s="276"/>
    </row>
  </sheetData>
  <mergeCells count="8">
    <mergeCell ref="B9:K9"/>
    <mergeCell ref="B10:K10"/>
    <mergeCell ref="B1420:D1420"/>
    <mergeCell ref="E1420:G1420"/>
    <mergeCell ref="I1420:K1420"/>
    <mergeCell ref="B1419:D1419"/>
    <mergeCell ref="E1419:G1419"/>
    <mergeCell ref="I1419:K1419"/>
  </mergeCells>
  <printOptions horizontalCentered="1"/>
  <pageMargins left="7.874015748031496E-2" right="7.874015748031496E-2" top="0.62992125984251968" bottom="0.94488188976377963" header="0.31496062992125984" footer="0.51181102362204722"/>
  <pageSetup scale="65" orientation="landscape" r:id="rId1"/>
  <headerFooter>
    <oddFooter>&amp;C&amp;P de &amp;N</oddFooter>
  </headerFooter>
  <ignoredErrors>
    <ignoredError sqref="C1126:C11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347"/>
  <sheetViews>
    <sheetView topLeftCell="A292" zoomScale="115" zoomScaleNormal="115" workbookViewId="0">
      <selection activeCell="I304" sqref="I304"/>
    </sheetView>
  </sheetViews>
  <sheetFormatPr baseColWidth="10" defaultColWidth="10.85546875" defaultRowHeight="15"/>
  <cols>
    <col min="1" max="1" width="10.7109375" style="133" bestFit="1" customWidth="1"/>
    <col min="2" max="2" width="40.7109375" style="125" customWidth="1"/>
    <col min="3" max="3" width="18.5703125" style="128" bestFit="1" customWidth="1"/>
    <col min="4" max="4" width="15.5703125" style="125" bestFit="1" customWidth="1"/>
    <col min="5" max="5" width="12" style="133" bestFit="1" customWidth="1"/>
    <col min="6" max="6" width="44.7109375" style="125" bestFit="1" customWidth="1"/>
    <col min="7" max="7" width="19" style="125" bestFit="1" customWidth="1"/>
    <col min="8" max="8" width="16.85546875" style="112" bestFit="1" customWidth="1"/>
    <col min="9" max="9" width="16.140625" style="150" bestFit="1" customWidth="1"/>
    <col min="10" max="10" width="13.140625" style="125" bestFit="1" customWidth="1"/>
    <col min="11" max="16384" width="10.85546875" style="125"/>
  </cols>
  <sheetData>
    <row r="1" spans="1:9" ht="15.75" thickBot="1">
      <c r="A1" s="201" t="s">
        <v>845</v>
      </c>
      <c r="B1" s="202" t="s">
        <v>846</v>
      </c>
      <c r="C1" s="203" t="s">
        <v>929</v>
      </c>
      <c r="D1" s="204"/>
      <c r="E1" s="202" t="s">
        <v>845</v>
      </c>
      <c r="F1" s="202" t="s">
        <v>846</v>
      </c>
      <c r="G1" s="203" t="s">
        <v>930</v>
      </c>
      <c r="H1" s="205" t="s">
        <v>955</v>
      </c>
    </row>
    <row r="2" spans="1:9">
      <c r="A2" s="177" t="s">
        <v>966</v>
      </c>
      <c r="B2" s="177" t="s">
        <v>967</v>
      </c>
      <c r="C2" s="255">
        <v>45000.01</v>
      </c>
      <c r="D2" s="188"/>
      <c r="E2" s="191" t="s">
        <v>966</v>
      </c>
      <c r="F2" s="191" t="s">
        <v>967</v>
      </c>
      <c r="G2" s="112">
        <v>45000.01</v>
      </c>
      <c r="H2" s="187">
        <f>+C2-G2</f>
        <v>0</v>
      </c>
      <c r="I2" s="173"/>
    </row>
    <row r="3" spans="1:9">
      <c r="A3" s="177" t="s">
        <v>968</v>
      </c>
      <c r="B3" s="177" t="s">
        <v>969</v>
      </c>
      <c r="C3" s="255">
        <v>5875000</v>
      </c>
      <c r="D3" s="188"/>
      <c r="E3" s="191" t="s">
        <v>968</v>
      </c>
      <c r="F3" s="191" t="s">
        <v>969</v>
      </c>
      <c r="G3" s="112">
        <v>5875000</v>
      </c>
      <c r="H3" s="187">
        <f t="shared" ref="H3:H66" si="0">+C3-G3</f>
        <v>0</v>
      </c>
      <c r="I3" s="173"/>
    </row>
    <row r="4" spans="1:9">
      <c r="A4" s="177" t="s">
        <v>1317</v>
      </c>
      <c r="B4" s="177" t="s">
        <v>1318</v>
      </c>
      <c r="C4" s="255">
        <v>23600</v>
      </c>
      <c r="D4" s="188"/>
      <c r="E4" s="191" t="s">
        <v>1317</v>
      </c>
      <c r="F4" s="191" t="s">
        <v>1318</v>
      </c>
      <c r="G4" s="112">
        <v>23600</v>
      </c>
      <c r="H4" s="187">
        <f t="shared" si="0"/>
        <v>0</v>
      </c>
      <c r="I4" s="173"/>
    </row>
    <row r="5" spans="1:9">
      <c r="A5" s="177" t="s">
        <v>970</v>
      </c>
      <c r="B5" s="177" t="s">
        <v>971</v>
      </c>
      <c r="C5" s="255">
        <v>220440</v>
      </c>
      <c r="D5" s="188"/>
      <c r="E5" s="191" t="s">
        <v>970</v>
      </c>
      <c r="F5" s="191" t="s">
        <v>971</v>
      </c>
      <c r="G5" s="112">
        <v>220440</v>
      </c>
      <c r="H5" s="187">
        <f t="shared" si="0"/>
        <v>0</v>
      </c>
      <c r="I5" s="174"/>
    </row>
    <row r="6" spans="1:9">
      <c r="A6" s="177" t="s">
        <v>972</v>
      </c>
      <c r="B6" s="177" t="s">
        <v>973</v>
      </c>
      <c r="C6" s="255">
        <v>43630.5</v>
      </c>
      <c r="D6" s="188"/>
      <c r="E6" s="191" t="s">
        <v>972</v>
      </c>
      <c r="F6" s="191" t="s">
        <v>973</v>
      </c>
      <c r="G6" s="112">
        <v>43630.5</v>
      </c>
      <c r="H6" s="187">
        <f t="shared" si="0"/>
        <v>0</v>
      </c>
      <c r="I6" s="173"/>
    </row>
    <row r="7" spans="1:9" s="209" customFormat="1">
      <c r="A7" s="177" t="s">
        <v>974</v>
      </c>
      <c r="B7" s="177" t="s">
        <v>975</v>
      </c>
      <c r="C7" s="255">
        <v>87000</v>
      </c>
      <c r="D7" s="188"/>
      <c r="E7" s="191" t="s">
        <v>974</v>
      </c>
      <c r="F7" s="191" t="s">
        <v>975</v>
      </c>
      <c r="G7" s="112">
        <v>87000</v>
      </c>
      <c r="H7" s="187">
        <f t="shared" si="0"/>
        <v>0</v>
      </c>
      <c r="I7" s="173"/>
    </row>
    <row r="8" spans="1:9">
      <c r="A8" s="177" t="s">
        <v>976</v>
      </c>
      <c r="B8" s="177" t="s">
        <v>977</v>
      </c>
      <c r="C8" s="255">
        <v>41863.230000000003</v>
      </c>
      <c r="D8" s="187"/>
      <c r="E8" s="191" t="s">
        <v>976</v>
      </c>
      <c r="F8" s="191" t="s">
        <v>977</v>
      </c>
      <c r="G8" s="112">
        <v>41863.230000000003</v>
      </c>
      <c r="H8" s="187">
        <f t="shared" si="0"/>
        <v>0</v>
      </c>
      <c r="I8" s="173"/>
    </row>
    <row r="9" spans="1:9">
      <c r="A9" s="177" t="s">
        <v>978</v>
      </c>
      <c r="B9" s="177" t="s">
        <v>979</v>
      </c>
      <c r="C9" s="255">
        <v>40000</v>
      </c>
      <c r="D9" s="175"/>
      <c r="E9" s="191" t="s">
        <v>978</v>
      </c>
      <c r="F9" s="191" t="s">
        <v>979</v>
      </c>
      <c r="G9" s="112">
        <v>40000</v>
      </c>
      <c r="H9" s="187">
        <f t="shared" si="0"/>
        <v>0</v>
      </c>
      <c r="I9" s="173"/>
    </row>
    <row r="10" spans="1:9">
      <c r="A10" s="177" t="s">
        <v>1299</v>
      </c>
      <c r="B10" s="177" t="s">
        <v>1308</v>
      </c>
      <c r="C10" s="255">
        <v>58233</v>
      </c>
      <c r="D10" s="187"/>
      <c r="E10" s="191" t="s">
        <v>1299</v>
      </c>
      <c r="F10" s="191" t="s">
        <v>1308</v>
      </c>
      <c r="G10" s="112">
        <v>58233</v>
      </c>
      <c r="H10" s="187">
        <f t="shared" si="0"/>
        <v>0</v>
      </c>
      <c r="I10" s="173"/>
    </row>
    <row r="11" spans="1:9" s="206" customFormat="1">
      <c r="A11" s="177" t="s">
        <v>980</v>
      </c>
      <c r="B11" s="177" t="s">
        <v>981</v>
      </c>
      <c r="C11" s="255">
        <v>858965.72</v>
      </c>
      <c r="D11" s="188"/>
      <c r="E11" s="191" t="s">
        <v>980</v>
      </c>
      <c r="F11" s="191" t="s">
        <v>981</v>
      </c>
      <c r="G11" s="112">
        <v>858965.72</v>
      </c>
      <c r="H11" s="187">
        <f t="shared" si="0"/>
        <v>0</v>
      </c>
      <c r="I11" s="173"/>
    </row>
    <row r="12" spans="1:9">
      <c r="A12" s="177" t="s">
        <v>982</v>
      </c>
      <c r="B12" s="177" t="s">
        <v>983</v>
      </c>
      <c r="C12" s="255">
        <v>288787.09000000003</v>
      </c>
      <c r="D12" s="188"/>
      <c r="E12" s="191" t="s">
        <v>982</v>
      </c>
      <c r="F12" s="191" t="s">
        <v>983</v>
      </c>
      <c r="G12" s="112">
        <v>288787.09000000003</v>
      </c>
      <c r="H12" s="187">
        <f t="shared" si="0"/>
        <v>0</v>
      </c>
      <c r="I12" s="173"/>
    </row>
    <row r="13" spans="1:9">
      <c r="D13" s="188"/>
      <c r="E13" s="191" t="s">
        <v>1315</v>
      </c>
      <c r="F13" s="191" t="s">
        <v>1316</v>
      </c>
      <c r="G13" s="112">
        <v>26550</v>
      </c>
      <c r="H13" s="258">
        <f t="shared" si="0"/>
        <v>-26550</v>
      </c>
      <c r="I13" s="173"/>
    </row>
    <row r="14" spans="1:9">
      <c r="A14" s="177" t="s">
        <v>984</v>
      </c>
      <c r="B14" s="177" t="s">
        <v>985</v>
      </c>
      <c r="C14" s="255">
        <v>35143.370000000003</v>
      </c>
      <c r="D14" s="188"/>
      <c r="E14" s="191" t="s">
        <v>984</v>
      </c>
      <c r="F14" s="191" t="s">
        <v>985</v>
      </c>
      <c r="G14" s="112">
        <v>35143.370000000003</v>
      </c>
      <c r="H14" s="187">
        <f t="shared" si="0"/>
        <v>0</v>
      </c>
      <c r="I14" s="173"/>
    </row>
    <row r="15" spans="1:9">
      <c r="A15" s="177" t="s">
        <v>986</v>
      </c>
      <c r="B15" s="177" t="s">
        <v>987</v>
      </c>
      <c r="C15" s="255">
        <v>23600</v>
      </c>
      <c r="D15" s="188"/>
      <c r="E15" s="191" t="s">
        <v>986</v>
      </c>
      <c r="F15" s="191" t="s">
        <v>987</v>
      </c>
      <c r="G15" s="112">
        <v>23600</v>
      </c>
      <c r="H15" s="187">
        <f t="shared" si="0"/>
        <v>0</v>
      </c>
      <c r="I15" s="173"/>
    </row>
    <row r="16" spans="1:9">
      <c r="D16" s="188"/>
      <c r="E16" s="191" t="s">
        <v>1783</v>
      </c>
      <c r="F16" s="191" t="s">
        <v>1784</v>
      </c>
      <c r="G16" s="112">
        <v>852600</v>
      </c>
      <c r="H16" s="258">
        <f t="shared" si="0"/>
        <v>-852600</v>
      </c>
      <c r="I16" s="173"/>
    </row>
    <row r="17" spans="1:9">
      <c r="A17" s="177" t="s">
        <v>1803</v>
      </c>
      <c r="B17" s="177" t="s">
        <v>1804</v>
      </c>
      <c r="C17" s="255">
        <v>59000</v>
      </c>
      <c r="D17" s="188"/>
      <c r="E17" s="191" t="s">
        <v>1803</v>
      </c>
      <c r="F17" s="191" t="s">
        <v>1804</v>
      </c>
      <c r="G17" s="112">
        <v>59000</v>
      </c>
      <c r="H17" s="187">
        <f t="shared" si="0"/>
        <v>0</v>
      </c>
      <c r="I17" s="173"/>
    </row>
    <row r="18" spans="1:9">
      <c r="A18" s="177" t="s">
        <v>988</v>
      </c>
      <c r="B18" s="177" t="s">
        <v>989</v>
      </c>
      <c r="C18" s="255">
        <v>20000</v>
      </c>
      <c r="D18" s="187"/>
      <c r="E18" s="191" t="s">
        <v>988</v>
      </c>
      <c r="F18" s="191" t="s">
        <v>989</v>
      </c>
      <c r="G18" s="112">
        <v>20000</v>
      </c>
      <c r="H18" s="187">
        <f t="shared" si="0"/>
        <v>0</v>
      </c>
      <c r="I18" s="173"/>
    </row>
    <row r="19" spans="1:9" s="199" customFormat="1">
      <c r="A19" s="177" t="s">
        <v>990</v>
      </c>
      <c r="B19" s="177" t="s">
        <v>991</v>
      </c>
      <c r="C19" s="255">
        <v>213626</v>
      </c>
      <c r="D19" s="188"/>
      <c r="E19" s="191" t="s">
        <v>990</v>
      </c>
      <c r="F19" s="191" t="s">
        <v>991</v>
      </c>
      <c r="G19" s="112">
        <v>213626</v>
      </c>
      <c r="H19" s="187">
        <f t="shared" si="0"/>
        <v>0</v>
      </c>
      <c r="I19" s="173"/>
    </row>
    <row r="20" spans="1:9">
      <c r="D20" s="188"/>
      <c r="E20" s="191" t="s">
        <v>1781</v>
      </c>
      <c r="F20" s="191" t="s">
        <v>1782</v>
      </c>
      <c r="G20" s="112">
        <v>2128779</v>
      </c>
      <c r="H20" s="258">
        <f t="shared" si="0"/>
        <v>-2128779</v>
      </c>
      <c r="I20" s="173"/>
    </row>
    <row r="21" spans="1:9">
      <c r="A21" s="177" t="s">
        <v>1708</v>
      </c>
      <c r="B21" s="177" t="s">
        <v>1709</v>
      </c>
      <c r="C21" s="255">
        <v>17700</v>
      </c>
      <c r="D21" s="188"/>
      <c r="E21" s="191" t="s">
        <v>1708</v>
      </c>
      <c r="F21" s="191" t="s">
        <v>1709</v>
      </c>
      <c r="G21" s="112">
        <v>17700</v>
      </c>
      <c r="H21" s="187">
        <f t="shared" si="0"/>
        <v>0</v>
      </c>
      <c r="I21" s="173"/>
    </row>
    <row r="22" spans="1:9">
      <c r="A22" s="177" t="s">
        <v>992</v>
      </c>
      <c r="B22" s="177" t="s">
        <v>993</v>
      </c>
      <c r="C22" s="255">
        <v>49031</v>
      </c>
      <c r="D22" s="187"/>
      <c r="E22" s="191" t="s">
        <v>992</v>
      </c>
      <c r="F22" s="191" t="s">
        <v>993</v>
      </c>
      <c r="G22" s="112">
        <v>49031</v>
      </c>
      <c r="H22" s="187">
        <f t="shared" si="0"/>
        <v>0</v>
      </c>
      <c r="I22" s="173"/>
    </row>
    <row r="23" spans="1:9">
      <c r="A23" s="177" t="s">
        <v>1771</v>
      </c>
      <c r="B23" s="177" t="s">
        <v>1772</v>
      </c>
      <c r="C23" s="255">
        <v>6970</v>
      </c>
      <c r="D23" s="188"/>
      <c r="E23" s="191" t="s">
        <v>1771</v>
      </c>
      <c r="F23" s="191" t="s">
        <v>1772</v>
      </c>
      <c r="G23" s="112">
        <v>6970</v>
      </c>
      <c r="H23" s="187">
        <f t="shared" si="0"/>
        <v>0</v>
      </c>
      <c r="I23" s="173"/>
    </row>
    <row r="24" spans="1:9">
      <c r="A24" s="177" t="s">
        <v>994</v>
      </c>
      <c r="B24" s="177" t="s">
        <v>995</v>
      </c>
      <c r="C24" s="255">
        <v>9145</v>
      </c>
      <c r="D24" s="188"/>
      <c r="E24" s="191" t="s">
        <v>994</v>
      </c>
      <c r="F24" s="191" t="s">
        <v>995</v>
      </c>
      <c r="G24" s="112">
        <v>9145</v>
      </c>
      <c r="H24" s="187">
        <f t="shared" si="0"/>
        <v>0</v>
      </c>
      <c r="I24" s="173"/>
    </row>
    <row r="25" spans="1:9" s="179" customFormat="1">
      <c r="D25" s="188"/>
      <c r="E25" s="191" t="s">
        <v>996</v>
      </c>
      <c r="F25" s="191" t="s">
        <v>997</v>
      </c>
      <c r="G25" s="112">
        <v>-5000</v>
      </c>
      <c r="H25" s="258">
        <f t="shared" si="0"/>
        <v>5000</v>
      </c>
      <c r="I25" s="173"/>
    </row>
    <row r="26" spans="1:9">
      <c r="A26" s="177" t="s">
        <v>998</v>
      </c>
      <c r="B26" s="177" t="s">
        <v>999</v>
      </c>
      <c r="C26" s="255">
        <v>66932.149999999994</v>
      </c>
      <c r="D26" s="188"/>
      <c r="E26" s="191" t="s">
        <v>998</v>
      </c>
      <c r="F26" s="191" t="s">
        <v>999</v>
      </c>
      <c r="G26" s="112">
        <v>66932.149999999994</v>
      </c>
      <c r="H26" s="187">
        <f t="shared" si="0"/>
        <v>0</v>
      </c>
      <c r="I26" s="173"/>
    </row>
    <row r="27" spans="1:9" s="155" customFormat="1">
      <c r="A27" s="177" t="s">
        <v>1895</v>
      </c>
      <c r="B27" s="177" t="s">
        <v>1896</v>
      </c>
      <c r="C27" s="255">
        <v>322303.84999999998</v>
      </c>
      <c r="D27" s="187"/>
      <c r="H27" s="258">
        <f t="shared" si="0"/>
        <v>322303.84999999998</v>
      </c>
      <c r="I27" s="173"/>
    </row>
    <row r="28" spans="1:9">
      <c r="A28" s="177" t="s">
        <v>1000</v>
      </c>
      <c r="B28" s="177" t="s">
        <v>1001</v>
      </c>
      <c r="C28" s="255">
        <v>67454.7</v>
      </c>
      <c r="D28" s="187"/>
      <c r="E28" s="191" t="s">
        <v>1000</v>
      </c>
      <c r="F28" s="191" t="s">
        <v>1001</v>
      </c>
      <c r="G28" s="112">
        <v>67454.7</v>
      </c>
      <c r="H28" s="187">
        <f t="shared" si="0"/>
        <v>0</v>
      </c>
      <c r="I28" s="173"/>
    </row>
    <row r="29" spans="1:9">
      <c r="A29" s="177" t="s">
        <v>1002</v>
      </c>
      <c r="B29" s="177" t="s">
        <v>1003</v>
      </c>
      <c r="C29" s="255">
        <v>13770</v>
      </c>
      <c r="D29" s="187"/>
      <c r="E29" s="191" t="s">
        <v>1002</v>
      </c>
      <c r="F29" s="191" t="s">
        <v>1003</v>
      </c>
      <c r="G29" s="112">
        <v>13770</v>
      </c>
      <c r="H29" s="187">
        <f t="shared" si="0"/>
        <v>0</v>
      </c>
      <c r="I29" s="173"/>
    </row>
    <row r="30" spans="1:9">
      <c r="A30" s="177" t="s">
        <v>1887</v>
      </c>
      <c r="B30" s="177" t="s">
        <v>1888</v>
      </c>
      <c r="C30" s="255">
        <v>29500</v>
      </c>
      <c r="D30" s="188"/>
      <c r="H30" s="258">
        <f t="shared" si="0"/>
        <v>29500</v>
      </c>
      <c r="I30" s="173"/>
    </row>
    <row r="31" spans="1:9">
      <c r="A31" s="177" t="s">
        <v>1004</v>
      </c>
      <c r="B31" s="177" t="s">
        <v>1005</v>
      </c>
      <c r="C31" s="255">
        <v>90000</v>
      </c>
      <c r="D31" s="187"/>
      <c r="E31" s="191" t="s">
        <v>1004</v>
      </c>
      <c r="F31" s="191" t="s">
        <v>1005</v>
      </c>
      <c r="G31" s="112">
        <v>90000</v>
      </c>
      <c r="H31" s="187">
        <f t="shared" si="0"/>
        <v>0</v>
      </c>
      <c r="I31" s="173"/>
    </row>
    <row r="32" spans="1:9">
      <c r="A32" s="177" t="s">
        <v>1006</v>
      </c>
      <c r="B32" s="177" t="s">
        <v>748</v>
      </c>
      <c r="C32" s="255">
        <v>855376.4</v>
      </c>
      <c r="D32" s="188"/>
      <c r="E32" s="191" t="s">
        <v>1006</v>
      </c>
      <c r="F32" s="191" t="s">
        <v>748</v>
      </c>
      <c r="G32" s="112">
        <v>855376.4</v>
      </c>
      <c r="H32" s="187">
        <f t="shared" si="0"/>
        <v>0</v>
      </c>
      <c r="I32" s="173"/>
    </row>
    <row r="33" spans="1:9" s="170" customFormat="1">
      <c r="D33" s="188"/>
      <c r="E33" s="191" t="s">
        <v>1765</v>
      </c>
      <c r="F33" s="191" t="s">
        <v>1766</v>
      </c>
      <c r="G33" s="112">
        <v>511942.8</v>
      </c>
      <c r="H33" s="258">
        <f t="shared" si="0"/>
        <v>-511942.8</v>
      </c>
      <c r="I33" s="173"/>
    </row>
    <row r="34" spans="1:9">
      <c r="A34" s="177" t="s">
        <v>1706</v>
      </c>
      <c r="B34" s="177" t="s">
        <v>1707</v>
      </c>
      <c r="C34" s="255">
        <v>886400</v>
      </c>
      <c r="D34" s="188"/>
      <c r="E34" s="191" t="s">
        <v>1706</v>
      </c>
      <c r="F34" s="191" t="s">
        <v>1707</v>
      </c>
      <c r="G34" s="112">
        <v>886400</v>
      </c>
      <c r="H34" s="187">
        <f t="shared" si="0"/>
        <v>0</v>
      </c>
      <c r="I34" s="173"/>
    </row>
    <row r="35" spans="1:9">
      <c r="A35" s="177" t="s">
        <v>1785</v>
      </c>
      <c r="B35" s="177" t="s">
        <v>1786</v>
      </c>
      <c r="C35" s="255">
        <v>100536</v>
      </c>
      <c r="D35" s="188"/>
      <c r="E35" s="191" t="s">
        <v>1785</v>
      </c>
      <c r="F35" s="191" t="s">
        <v>1786</v>
      </c>
      <c r="G35" s="112">
        <v>317152</v>
      </c>
      <c r="H35" s="258">
        <f t="shared" si="0"/>
        <v>-216616</v>
      </c>
      <c r="I35" s="173"/>
    </row>
    <row r="36" spans="1:9" s="196" customFormat="1">
      <c r="A36" s="177" t="s">
        <v>1007</v>
      </c>
      <c r="B36" s="177" t="s">
        <v>1008</v>
      </c>
      <c r="C36" s="255">
        <v>38000</v>
      </c>
      <c r="D36" s="188"/>
      <c r="E36" s="191" t="s">
        <v>1007</v>
      </c>
      <c r="F36" s="191" t="s">
        <v>1008</v>
      </c>
      <c r="G36" s="112">
        <v>38000</v>
      </c>
      <c r="H36" s="187">
        <f t="shared" si="0"/>
        <v>0</v>
      </c>
      <c r="I36" s="173"/>
    </row>
    <row r="37" spans="1:9" s="185" customFormat="1">
      <c r="A37" s="177" t="s">
        <v>1009</v>
      </c>
      <c r="B37" s="177" t="s">
        <v>1010</v>
      </c>
      <c r="C37" s="255">
        <v>199224</v>
      </c>
      <c r="D37" s="188"/>
      <c r="E37" s="191" t="s">
        <v>1009</v>
      </c>
      <c r="F37" s="191" t="s">
        <v>1010</v>
      </c>
      <c r="G37" s="112">
        <v>199224</v>
      </c>
      <c r="H37" s="187">
        <f t="shared" si="0"/>
        <v>0</v>
      </c>
      <c r="I37" s="173"/>
    </row>
    <row r="38" spans="1:9" s="179" customFormat="1">
      <c r="A38" s="177" t="s">
        <v>1011</v>
      </c>
      <c r="B38" s="177" t="s">
        <v>1012</v>
      </c>
      <c r="C38" s="255">
        <v>449107</v>
      </c>
      <c r="D38" s="188"/>
      <c r="E38" s="191" t="s">
        <v>1011</v>
      </c>
      <c r="F38" s="191" t="s">
        <v>1012</v>
      </c>
      <c r="G38" s="112">
        <v>449107</v>
      </c>
      <c r="H38" s="187">
        <f t="shared" si="0"/>
        <v>0</v>
      </c>
      <c r="I38" s="173"/>
    </row>
    <row r="39" spans="1:9">
      <c r="A39" s="177" t="s">
        <v>1013</v>
      </c>
      <c r="B39" s="177" t="s">
        <v>1014</v>
      </c>
      <c r="C39" s="255">
        <v>6322750.1900000004</v>
      </c>
      <c r="D39" s="188"/>
      <c r="E39" s="191" t="s">
        <v>1013</v>
      </c>
      <c r="F39" s="191" t="s">
        <v>1014</v>
      </c>
      <c r="G39" s="112">
        <v>6322750.1900000004</v>
      </c>
      <c r="H39" s="187">
        <f t="shared" si="0"/>
        <v>0</v>
      </c>
      <c r="I39" s="173"/>
    </row>
    <row r="40" spans="1:9">
      <c r="A40" s="177" t="s">
        <v>1859</v>
      </c>
      <c r="B40" s="177" t="s">
        <v>1860</v>
      </c>
      <c r="C40" s="255">
        <v>427160</v>
      </c>
      <c r="D40" s="187"/>
      <c r="H40" s="258">
        <f t="shared" si="0"/>
        <v>427160</v>
      </c>
      <c r="I40" s="173"/>
    </row>
    <row r="41" spans="1:9">
      <c r="A41" s="177" t="s">
        <v>1015</v>
      </c>
      <c r="B41" s="177" t="s">
        <v>751</v>
      </c>
      <c r="C41" s="255">
        <v>542749.63</v>
      </c>
      <c r="D41" s="188"/>
      <c r="E41" s="191" t="s">
        <v>1015</v>
      </c>
      <c r="F41" s="191" t="s">
        <v>751</v>
      </c>
      <c r="G41" s="112">
        <v>537646.34</v>
      </c>
      <c r="H41" s="258">
        <f t="shared" si="0"/>
        <v>5103.2900000000373</v>
      </c>
      <c r="I41" s="173"/>
    </row>
    <row r="42" spans="1:9" s="209" customFormat="1">
      <c r="A42" s="177" t="s">
        <v>1897</v>
      </c>
      <c r="B42" s="177" t="s">
        <v>1898</v>
      </c>
      <c r="C42" s="255">
        <v>10883.6</v>
      </c>
      <c r="D42" s="187"/>
      <c r="H42" s="258">
        <f t="shared" si="0"/>
        <v>10883.6</v>
      </c>
      <c r="I42" s="173"/>
    </row>
    <row r="43" spans="1:9">
      <c r="A43" s="177" t="s">
        <v>1016</v>
      </c>
      <c r="B43" s="177" t="s">
        <v>1017</v>
      </c>
      <c r="C43" s="255">
        <v>457500</v>
      </c>
      <c r="D43" s="188"/>
      <c r="E43" s="191" t="s">
        <v>1016</v>
      </c>
      <c r="F43" s="191" t="s">
        <v>1017</v>
      </c>
      <c r="G43" s="112">
        <v>457500</v>
      </c>
      <c r="H43" s="187">
        <f t="shared" si="0"/>
        <v>0</v>
      </c>
      <c r="I43" s="173"/>
    </row>
    <row r="44" spans="1:9">
      <c r="D44" s="188"/>
      <c r="E44" s="191" t="s">
        <v>1369</v>
      </c>
      <c r="F44" s="191" t="s">
        <v>1370</v>
      </c>
      <c r="G44" s="112">
        <v>307490</v>
      </c>
      <c r="H44" s="258">
        <f t="shared" si="0"/>
        <v>-307490</v>
      </c>
      <c r="I44" s="173"/>
    </row>
    <row r="45" spans="1:9">
      <c r="D45" s="187"/>
      <c r="E45" s="191" t="s">
        <v>1397</v>
      </c>
      <c r="F45" s="191" t="s">
        <v>1398</v>
      </c>
      <c r="G45" s="112">
        <v>8549068.1999999993</v>
      </c>
      <c r="H45" s="258">
        <f t="shared" si="0"/>
        <v>-8549068.1999999993</v>
      </c>
      <c r="I45" s="173"/>
    </row>
    <row r="46" spans="1:9">
      <c r="A46" s="177" t="s">
        <v>1018</v>
      </c>
      <c r="B46" s="177" t="s">
        <v>1019</v>
      </c>
      <c r="C46" s="255">
        <v>3549870.4</v>
      </c>
      <c r="D46" s="187"/>
      <c r="E46" s="191" t="s">
        <v>1018</v>
      </c>
      <c r="F46" s="191" t="s">
        <v>1019</v>
      </c>
      <c r="G46" s="112">
        <v>3549870.4</v>
      </c>
      <c r="H46" s="187">
        <f t="shared" si="0"/>
        <v>0</v>
      </c>
      <c r="I46" s="173"/>
    </row>
    <row r="47" spans="1:9">
      <c r="A47" s="177" t="s">
        <v>1849</v>
      </c>
      <c r="B47" s="177" t="s">
        <v>1850</v>
      </c>
      <c r="C47" s="255">
        <v>930240</v>
      </c>
      <c r="D47" s="187"/>
      <c r="H47" s="258">
        <f t="shared" si="0"/>
        <v>930240</v>
      </c>
      <c r="I47" s="173"/>
    </row>
    <row r="48" spans="1:9" s="185" customFormat="1">
      <c r="A48" s="177" t="s">
        <v>1020</v>
      </c>
      <c r="B48" s="177" t="s">
        <v>1021</v>
      </c>
      <c r="C48" s="255">
        <v>4651730.95</v>
      </c>
      <c r="D48" s="188"/>
      <c r="E48" s="191" t="s">
        <v>1020</v>
      </c>
      <c r="F48" s="191" t="s">
        <v>1021</v>
      </c>
      <c r="G48" s="112">
        <v>4651730.95</v>
      </c>
      <c r="H48" s="187">
        <f t="shared" si="0"/>
        <v>0</v>
      </c>
      <c r="I48" s="173"/>
    </row>
    <row r="49" spans="1:9" s="190" customFormat="1">
      <c r="A49" s="177" t="s">
        <v>1022</v>
      </c>
      <c r="B49" s="177" t="s">
        <v>1023</v>
      </c>
      <c r="C49" s="255">
        <v>739725.44</v>
      </c>
      <c r="D49" s="188"/>
      <c r="E49" s="191" t="s">
        <v>1022</v>
      </c>
      <c r="F49" s="191" t="s">
        <v>1023</v>
      </c>
      <c r="G49" s="112">
        <v>739725.44</v>
      </c>
      <c r="H49" s="187">
        <f t="shared" si="0"/>
        <v>0</v>
      </c>
      <c r="I49" s="173"/>
    </row>
    <row r="50" spans="1:9" s="190" customFormat="1">
      <c r="A50" s="177" t="s">
        <v>1024</v>
      </c>
      <c r="B50" s="177" t="s">
        <v>752</v>
      </c>
      <c r="C50" s="255">
        <v>378218.4</v>
      </c>
      <c r="D50" s="175"/>
      <c r="E50" s="191" t="s">
        <v>1024</v>
      </c>
      <c r="F50" s="191" t="s">
        <v>752</v>
      </c>
      <c r="G50" s="112">
        <v>378218.4</v>
      </c>
      <c r="H50" s="187">
        <f t="shared" si="0"/>
        <v>0</v>
      </c>
      <c r="I50" s="173"/>
    </row>
    <row r="51" spans="1:9">
      <c r="A51" s="177" t="s">
        <v>1891</v>
      </c>
      <c r="B51" s="177" t="s">
        <v>1892</v>
      </c>
      <c r="C51" s="255">
        <v>70800</v>
      </c>
      <c r="D51" s="188"/>
      <c r="H51" s="258">
        <f t="shared" si="0"/>
        <v>70800</v>
      </c>
      <c r="I51" s="173"/>
    </row>
    <row r="52" spans="1:9">
      <c r="A52" s="177" t="s">
        <v>1025</v>
      </c>
      <c r="B52" s="177" t="s">
        <v>1026</v>
      </c>
      <c r="C52" s="255">
        <v>48675</v>
      </c>
      <c r="D52" s="187"/>
      <c r="E52" s="191" t="s">
        <v>1025</v>
      </c>
      <c r="F52" s="191" t="s">
        <v>1026</v>
      </c>
      <c r="G52" s="112">
        <v>48675</v>
      </c>
      <c r="H52" s="187">
        <f t="shared" si="0"/>
        <v>0</v>
      </c>
      <c r="I52" s="173"/>
    </row>
    <row r="53" spans="1:9">
      <c r="A53" s="177" t="s">
        <v>1027</v>
      </c>
      <c r="B53" s="177" t="s">
        <v>1028</v>
      </c>
      <c r="C53" s="255">
        <v>17700</v>
      </c>
      <c r="D53" s="187"/>
      <c r="E53" s="191" t="s">
        <v>1027</v>
      </c>
      <c r="F53" s="191" t="s">
        <v>1028</v>
      </c>
      <c r="G53" s="112">
        <v>17700</v>
      </c>
      <c r="H53" s="187">
        <f t="shared" si="0"/>
        <v>0</v>
      </c>
      <c r="I53" s="173"/>
    </row>
    <row r="54" spans="1:9">
      <c r="A54" s="177" t="s">
        <v>1029</v>
      </c>
      <c r="B54" s="177" t="s">
        <v>1030</v>
      </c>
      <c r="C54" s="255">
        <v>860000</v>
      </c>
      <c r="D54" s="187"/>
      <c r="E54" s="191" t="s">
        <v>1029</v>
      </c>
      <c r="F54" s="191" t="s">
        <v>1030</v>
      </c>
      <c r="G54" s="112">
        <v>860000</v>
      </c>
      <c r="H54" s="187">
        <f t="shared" si="0"/>
        <v>0</v>
      </c>
      <c r="I54" s="173"/>
    </row>
    <row r="55" spans="1:9">
      <c r="A55" s="177" t="s">
        <v>1031</v>
      </c>
      <c r="B55" s="177" t="s">
        <v>1032</v>
      </c>
      <c r="C55" s="255">
        <v>136358.79999999999</v>
      </c>
      <c r="D55" s="188"/>
      <c r="E55" s="191" t="s">
        <v>1031</v>
      </c>
      <c r="F55" s="191" t="s">
        <v>1032</v>
      </c>
      <c r="G55" s="112">
        <v>136358.79999999999</v>
      </c>
      <c r="H55" s="187">
        <f t="shared" si="0"/>
        <v>0</v>
      </c>
      <c r="I55" s="173"/>
    </row>
    <row r="56" spans="1:9">
      <c r="A56" s="177" t="s">
        <v>1033</v>
      </c>
      <c r="B56" s="177" t="s">
        <v>1034</v>
      </c>
      <c r="C56" s="255">
        <v>20880</v>
      </c>
      <c r="D56" s="187"/>
      <c r="E56" s="191" t="s">
        <v>1033</v>
      </c>
      <c r="F56" s="191" t="s">
        <v>1034</v>
      </c>
      <c r="G56" s="112">
        <v>20880</v>
      </c>
      <c r="H56" s="187">
        <f t="shared" si="0"/>
        <v>0</v>
      </c>
      <c r="I56" s="173"/>
    </row>
    <row r="57" spans="1:9">
      <c r="A57" s="177" t="s">
        <v>1905</v>
      </c>
      <c r="B57" s="177" t="s">
        <v>1906</v>
      </c>
      <c r="C57" s="255">
        <v>118000</v>
      </c>
      <c r="D57" s="188"/>
      <c r="H57" s="258">
        <f t="shared" si="0"/>
        <v>118000</v>
      </c>
      <c r="I57" s="173"/>
    </row>
    <row r="58" spans="1:9">
      <c r="A58" s="177" t="s">
        <v>1035</v>
      </c>
      <c r="B58" s="177" t="s">
        <v>1036</v>
      </c>
      <c r="C58" s="255">
        <v>351671.97</v>
      </c>
      <c r="D58" s="188"/>
      <c r="E58" s="191" t="s">
        <v>1035</v>
      </c>
      <c r="F58" s="191" t="s">
        <v>1036</v>
      </c>
      <c r="G58" s="112">
        <v>351671.97</v>
      </c>
      <c r="H58" s="187">
        <f t="shared" si="0"/>
        <v>0</v>
      </c>
      <c r="I58" s="173"/>
    </row>
    <row r="59" spans="1:9">
      <c r="A59" s="177" t="s">
        <v>1037</v>
      </c>
      <c r="B59" s="177" t="s">
        <v>1038</v>
      </c>
      <c r="C59" s="255">
        <v>40496</v>
      </c>
      <c r="D59" s="188"/>
      <c r="E59" s="191" t="s">
        <v>1037</v>
      </c>
      <c r="F59" s="191" t="s">
        <v>1038</v>
      </c>
      <c r="G59" s="112">
        <v>40496</v>
      </c>
      <c r="H59" s="187">
        <f t="shared" si="0"/>
        <v>0</v>
      </c>
      <c r="I59" s="173"/>
    </row>
    <row r="60" spans="1:9">
      <c r="A60" s="177" t="s">
        <v>1039</v>
      </c>
      <c r="B60" s="177" t="s">
        <v>1040</v>
      </c>
      <c r="C60" s="255">
        <v>38104.33</v>
      </c>
      <c r="D60" s="188"/>
      <c r="E60" s="191" t="s">
        <v>1039</v>
      </c>
      <c r="F60" s="191" t="s">
        <v>1040</v>
      </c>
      <c r="G60" s="112">
        <v>38104.33</v>
      </c>
      <c r="H60" s="187">
        <f t="shared" si="0"/>
        <v>0</v>
      </c>
      <c r="I60" s="173"/>
    </row>
    <row r="61" spans="1:9">
      <c r="A61" s="177" t="s">
        <v>1041</v>
      </c>
      <c r="B61" s="177" t="s">
        <v>759</v>
      </c>
      <c r="C61" s="255">
        <v>403440</v>
      </c>
      <c r="D61" s="188"/>
      <c r="E61" s="191" t="s">
        <v>1041</v>
      </c>
      <c r="F61" s="191" t="s">
        <v>759</v>
      </c>
      <c r="G61" s="112">
        <v>403440</v>
      </c>
      <c r="H61" s="187">
        <f t="shared" si="0"/>
        <v>0</v>
      </c>
      <c r="I61" s="173"/>
    </row>
    <row r="62" spans="1:9">
      <c r="A62" s="177" t="s">
        <v>1793</v>
      </c>
      <c r="B62" s="177" t="s">
        <v>1794</v>
      </c>
      <c r="C62" s="255">
        <v>679777</v>
      </c>
      <c r="D62" s="188"/>
      <c r="E62" s="191" t="s">
        <v>1793</v>
      </c>
      <c r="F62" s="191" t="s">
        <v>1794</v>
      </c>
      <c r="G62" s="112">
        <v>679777</v>
      </c>
      <c r="H62" s="187">
        <f t="shared" si="0"/>
        <v>0</v>
      </c>
      <c r="I62" s="173"/>
    </row>
    <row r="63" spans="1:9">
      <c r="A63" s="177" t="s">
        <v>1042</v>
      </c>
      <c r="B63" s="177" t="s">
        <v>1043</v>
      </c>
      <c r="C63" s="255">
        <v>102424</v>
      </c>
      <c r="D63" s="188"/>
      <c r="E63" s="191" t="s">
        <v>1042</v>
      </c>
      <c r="F63" s="191" t="s">
        <v>1043</v>
      </c>
      <c r="G63" s="112">
        <v>102424</v>
      </c>
      <c r="H63" s="187">
        <f t="shared" si="0"/>
        <v>0</v>
      </c>
    </row>
    <row r="64" spans="1:9">
      <c r="A64" s="177" t="s">
        <v>1044</v>
      </c>
      <c r="B64" s="177" t="s">
        <v>1045</v>
      </c>
      <c r="C64" s="255">
        <v>270666.48</v>
      </c>
      <c r="D64" s="188"/>
      <c r="E64" s="191" t="s">
        <v>1044</v>
      </c>
      <c r="F64" s="191" t="s">
        <v>1045</v>
      </c>
      <c r="G64" s="112">
        <v>270666.48</v>
      </c>
      <c r="H64" s="187">
        <f t="shared" si="0"/>
        <v>0</v>
      </c>
      <c r="I64" s="173"/>
    </row>
    <row r="65" spans="1:9">
      <c r="A65" s="177" t="s">
        <v>1046</v>
      </c>
      <c r="B65" s="177" t="s">
        <v>1047</v>
      </c>
      <c r="C65" s="255">
        <v>252250</v>
      </c>
      <c r="D65" s="188"/>
      <c r="E65" s="191" t="s">
        <v>1046</v>
      </c>
      <c r="F65" s="191" t="s">
        <v>1047</v>
      </c>
      <c r="G65" s="112">
        <v>252250</v>
      </c>
      <c r="H65" s="187">
        <f t="shared" si="0"/>
        <v>0</v>
      </c>
      <c r="I65" s="173"/>
    </row>
    <row r="66" spans="1:9" s="165" customFormat="1">
      <c r="A66" s="177" t="s">
        <v>1048</v>
      </c>
      <c r="B66" s="177" t="s">
        <v>1049</v>
      </c>
      <c r="C66" s="255">
        <v>30000</v>
      </c>
      <c r="D66" s="188"/>
      <c r="E66" s="191" t="s">
        <v>1048</v>
      </c>
      <c r="F66" s="191" t="s">
        <v>1049</v>
      </c>
      <c r="G66" s="112">
        <v>30000</v>
      </c>
      <c r="H66" s="187">
        <f t="shared" si="0"/>
        <v>0</v>
      </c>
      <c r="I66" s="173"/>
    </row>
    <row r="67" spans="1:9">
      <c r="A67" s="177" t="s">
        <v>1813</v>
      </c>
      <c r="B67" s="177" t="s">
        <v>1814</v>
      </c>
      <c r="C67" s="255">
        <v>820100</v>
      </c>
      <c r="D67" s="188"/>
      <c r="E67" s="191" t="s">
        <v>1813</v>
      </c>
      <c r="F67" s="191" t="s">
        <v>1814</v>
      </c>
      <c r="G67" s="187">
        <v>820100</v>
      </c>
      <c r="H67" s="187">
        <f t="shared" ref="H67:H130" si="1">+C67-G67</f>
        <v>0</v>
      </c>
      <c r="I67" s="173"/>
    </row>
    <row r="68" spans="1:9">
      <c r="A68" s="177" t="s">
        <v>1050</v>
      </c>
      <c r="B68" s="177" t="s">
        <v>1051</v>
      </c>
      <c r="C68" s="255">
        <v>135346</v>
      </c>
      <c r="D68" s="188"/>
      <c r="E68" s="191" t="s">
        <v>1050</v>
      </c>
      <c r="F68" s="191" t="s">
        <v>1051</v>
      </c>
      <c r="G68" s="112">
        <v>135346</v>
      </c>
      <c r="H68" s="187">
        <f t="shared" si="1"/>
        <v>0</v>
      </c>
      <c r="I68" s="173"/>
    </row>
    <row r="69" spans="1:9">
      <c r="A69" s="177" t="s">
        <v>1052</v>
      </c>
      <c r="B69" s="177" t="s">
        <v>1053</v>
      </c>
      <c r="C69" s="255">
        <v>30000</v>
      </c>
      <c r="D69" s="188"/>
      <c r="E69" s="191" t="s">
        <v>1052</v>
      </c>
      <c r="F69" s="191" t="s">
        <v>1053</v>
      </c>
      <c r="G69" s="112">
        <v>30000</v>
      </c>
      <c r="H69" s="187">
        <f t="shared" si="1"/>
        <v>0</v>
      </c>
      <c r="I69" s="173"/>
    </row>
    <row r="70" spans="1:9">
      <c r="A70" s="177" t="s">
        <v>1773</v>
      </c>
      <c r="B70" s="177" t="s">
        <v>1774</v>
      </c>
      <c r="C70" s="255">
        <v>36891.14</v>
      </c>
      <c r="D70" s="188"/>
      <c r="E70" s="191" t="s">
        <v>1773</v>
      </c>
      <c r="F70" s="191" t="s">
        <v>1774</v>
      </c>
      <c r="G70" s="112">
        <v>51813.49</v>
      </c>
      <c r="H70" s="258">
        <f t="shared" si="1"/>
        <v>-14922.349999999999</v>
      </c>
      <c r="I70" s="173"/>
    </row>
    <row r="71" spans="1:9">
      <c r="D71" s="187"/>
      <c r="E71" s="191" t="s">
        <v>1775</v>
      </c>
      <c r="F71" s="191" t="s">
        <v>1776</v>
      </c>
      <c r="G71" s="112">
        <v>29673.47</v>
      </c>
      <c r="H71" s="258">
        <f t="shared" si="1"/>
        <v>-29673.47</v>
      </c>
      <c r="I71" s="173"/>
    </row>
    <row r="72" spans="1:9" s="237" customFormat="1">
      <c r="D72" s="187"/>
      <c r="E72" s="256" t="s">
        <v>1843</v>
      </c>
      <c r="F72" s="256" t="s">
        <v>1841</v>
      </c>
      <c r="G72" s="112">
        <v>841690.01</v>
      </c>
      <c r="H72" s="258">
        <f t="shared" si="1"/>
        <v>-841690.01</v>
      </c>
      <c r="I72" s="173"/>
    </row>
    <row r="73" spans="1:9">
      <c r="A73" s="177" t="s">
        <v>1054</v>
      </c>
      <c r="B73" s="177" t="s">
        <v>1055</v>
      </c>
      <c r="C73" s="255">
        <v>164022.98000000001</v>
      </c>
      <c r="D73" s="187"/>
      <c r="E73" s="191" t="s">
        <v>1054</v>
      </c>
      <c r="F73" s="191" t="s">
        <v>1055</v>
      </c>
      <c r="G73" s="112">
        <v>164022.98000000001</v>
      </c>
      <c r="H73" s="187">
        <f t="shared" si="1"/>
        <v>0</v>
      </c>
      <c r="I73" s="173"/>
    </row>
    <row r="74" spans="1:9">
      <c r="A74" s="177" t="s">
        <v>1777</v>
      </c>
      <c r="B74" s="177" t="s">
        <v>1778</v>
      </c>
      <c r="C74" s="255">
        <v>88500</v>
      </c>
      <c r="D74" s="188"/>
      <c r="E74" s="191" t="s">
        <v>1777</v>
      </c>
      <c r="F74" s="191" t="s">
        <v>1778</v>
      </c>
      <c r="G74" s="112">
        <v>118000</v>
      </c>
      <c r="H74" s="258">
        <f t="shared" si="1"/>
        <v>-29500</v>
      </c>
      <c r="I74" s="173"/>
    </row>
    <row r="75" spans="1:9" s="196" customFormat="1">
      <c r="A75" s="177" t="s">
        <v>1056</v>
      </c>
      <c r="B75" s="177" t="s">
        <v>1057</v>
      </c>
      <c r="C75" s="255">
        <v>22200</v>
      </c>
      <c r="D75" s="188"/>
      <c r="E75" s="191" t="s">
        <v>1056</v>
      </c>
      <c r="F75" s="191" t="s">
        <v>1057</v>
      </c>
      <c r="G75" s="112">
        <v>22200</v>
      </c>
      <c r="H75" s="187">
        <f t="shared" si="1"/>
        <v>0</v>
      </c>
      <c r="I75" s="173"/>
    </row>
    <row r="76" spans="1:9">
      <c r="A76" s="177" t="s">
        <v>1058</v>
      </c>
      <c r="B76" s="177" t="s">
        <v>1059</v>
      </c>
      <c r="C76" s="255">
        <v>13800</v>
      </c>
      <c r="D76" s="188"/>
      <c r="E76" s="191" t="s">
        <v>1058</v>
      </c>
      <c r="F76" s="191" t="s">
        <v>1059</v>
      </c>
      <c r="G76" s="112">
        <v>13800</v>
      </c>
      <c r="H76" s="187">
        <f t="shared" si="1"/>
        <v>0</v>
      </c>
      <c r="I76" s="173"/>
    </row>
    <row r="77" spans="1:9">
      <c r="A77" s="177" t="s">
        <v>1060</v>
      </c>
      <c r="B77" s="177" t="s">
        <v>1061</v>
      </c>
      <c r="C77" s="255">
        <v>117457.2</v>
      </c>
      <c r="D77" s="188"/>
      <c r="E77" s="191" t="s">
        <v>1060</v>
      </c>
      <c r="F77" s="191" t="s">
        <v>1061</v>
      </c>
      <c r="G77" s="112">
        <v>117457.2</v>
      </c>
      <c r="H77" s="187">
        <f t="shared" si="1"/>
        <v>0</v>
      </c>
      <c r="I77" s="173"/>
    </row>
    <row r="78" spans="1:9">
      <c r="A78" s="177" t="s">
        <v>1857</v>
      </c>
      <c r="B78" s="177" t="s">
        <v>1858</v>
      </c>
      <c r="C78" s="255">
        <v>47200</v>
      </c>
      <c r="D78" s="188"/>
      <c r="H78" s="258">
        <f t="shared" si="1"/>
        <v>47200</v>
      </c>
      <c r="I78" s="173"/>
    </row>
    <row r="79" spans="1:9">
      <c r="A79" s="177" t="s">
        <v>1062</v>
      </c>
      <c r="B79" s="177" t="s">
        <v>1063</v>
      </c>
      <c r="C79" s="255">
        <v>1316582.6000000001</v>
      </c>
      <c r="D79" s="188"/>
      <c r="E79" s="191" t="s">
        <v>1062</v>
      </c>
      <c r="F79" s="191" t="s">
        <v>1063</v>
      </c>
      <c r="G79" s="112">
        <v>1316582.6000000001</v>
      </c>
      <c r="H79" s="187">
        <f t="shared" si="1"/>
        <v>0</v>
      </c>
      <c r="I79" s="173"/>
    </row>
    <row r="80" spans="1:9" s="182" customFormat="1">
      <c r="D80" s="187"/>
      <c r="E80" s="191" t="s">
        <v>1373</v>
      </c>
      <c r="F80" s="191" t="s">
        <v>1374</v>
      </c>
      <c r="G80" s="112">
        <v>59000</v>
      </c>
      <c r="H80" s="258">
        <f t="shared" si="1"/>
        <v>-59000</v>
      </c>
      <c r="I80" s="173"/>
    </row>
    <row r="81" spans="1:9">
      <c r="A81" s="177" t="s">
        <v>1064</v>
      </c>
      <c r="B81" s="177" t="s">
        <v>1065</v>
      </c>
      <c r="C81" s="255">
        <v>139200</v>
      </c>
      <c r="D81" s="188"/>
      <c r="E81" s="191" t="s">
        <v>1064</v>
      </c>
      <c r="F81" s="191" t="s">
        <v>1065</v>
      </c>
      <c r="G81" s="112">
        <v>139200</v>
      </c>
      <c r="H81" s="187">
        <f t="shared" si="1"/>
        <v>0</v>
      </c>
      <c r="I81" s="173"/>
    </row>
    <row r="82" spans="1:9">
      <c r="A82" s="177" t="s">
        <v>1066</v>
      </c>
      <c r="B82" s="177" t="s">
        <v>1067</v>
      </c>
      <c r="C82" s="255">
        <v>11700</v>
      </c>
      <c r="D82" s="188"/>
      <c r="E82" s="191" t="s">
        <v>1066</v>
      </c>
      <c r="F82" s="191" t="s">
        <v>1067</v>
      </c>
      <c r="G82" s="112">
        <v>11700</v>
      </c>
      <c r="H82" s="187">
        <f t="shared" si="1"/>
        <v>0</v>
      </c>
      <c r="I82" s="173"/>
    </row>
    <row r="83" spans="1:9">
      <c r="A83" s="177" t="s">
        <v>1795</v>
      </c>
      <c r="B83" s="177" t="s">
        <v>1796</v>
      </c>
      <c r="C83" s="255">
        <v>270838.56</v>
      </c>
      <c r="D83" s="188"/>
      <c r="E83" s="191" t="s">
        <v>1795</v>
      </c>
      <c r="F83" s="191" t="s">
        <v>1796</v>
      </c>
      <c r="G83" s="112">
        <v>270838.56</v>
      </c>
      <c r="H83" s="187">
        <f t="shared" si="1"/>
        <v>0</v>
      </c>
      <c r="I83" s="173"/>
    </row>
    <row r="84" spans="1:9">
      <c r="A84" s="177" t="s">
        <v>1068</v>
      </c>
      <c r="B84" s="177" t="s">
        <v>1069</v>
      </c>
      <c r="C84" s="255">
        <v>309173.40000000002</v>
      </c>
      <c r="D84" s="187"/>
      <c r="E84" s="191" t="s">
        <v>1068</v>
      </c>
      <c r="F84" s="191" t="s">
        <v>1069</v>
      </c>
      <c r="G84" s="112">
        <v>309173.40000000002</v>
      </c>
      <c r="H84" s="187">
        <f t="shared" si="1"/>
        <v>0</v>
      </c>
      <c r="I84" s="173"/>
    </row>
    <row r="85" spans="1:9">
      <c r="A85" s="177" t="s">
        <v>1907</v>
      </c>
      <c r="B85" s="177" t="s">
        <v>1908</v>
      </c>
      <c r="C85" s="255">
        <v>70800</v>
      </c>
      <c r="D85" s="188"/>
      <c r="H85" s="258">
        <f t="shared" si="1"/>
        <v>70800</v>
      </c>
      <c r="I85" s="173"/>
    </row>
    <row r="86" spans="1:9" s="182" customFormat="1">
      <c r="A86" s="177" t="s">
        <v>1070</v>
      </c>
      <c r="B86" s="177" t="s">
        <v>1071</v>
      </c>
      <c r="C86" s="255">
        <v>580000</v>
      </c>
      <c r="D86" s="188"/>
      <c r="E86" s="191" t="s">
        <v>1070</v>
      </c>
      <c r="F86" s="191" t="s">
        <v>1071</v>
      </c>
      <c r="G86" s="112">
        <v>580000</v>
      </c>
      <c r="H86" s="187">
        <f t="shared" si="1"/>
        <v>0</v>
      </c>
      <c r="I86" s="173"/>
    </row>
    <row r="87" spans="1:9">
      <c r="A87" s="177" t="s">
        <v>1072</v>
      </c>
      <c r="B87" s="177" t="s">
        <v>1073</v>
      </c>
      <c r="C87" s="255">
        <v>1150736</v>
      </c>
      <c r="D87" s="187"/>
      <c r="E87" s="191" t="s">
        <v>1072</v>
      </c>
      <c r="F87" s="191" t="s">
        <v>1073</v>
      </c>
      <c r="G87" s="112">
        <v>1150736</v>
      </c>
      <c r="H87" s="187">
        <f t="shared" si="1"/>
        <v>0</v>
      </c>
      <c r="I87" s="173"/>
    </row>
    <row r="88" spans="1:9">
      <c r="A88" s="177" t="s">
        <v>1371</v>
      </c>
      <c r="B88" s="177" t="s">
        <v>1372</v>
      </c>
      <c r="C88" s="255">
        <v>599702.6</v>
      </c>
      <c r="D88" s="188"/>
      <c r="E88" s="191" t="s">
        <v>1371</v>
      </c>
      <c r="F88" s="191" t="s">
        <v>1372</v>
      </c>
      <c r="G88" s="112">
        <v>599702.6</v>
      </c>
      <c r="H88" s="187">
        <f t="shared" si="1"/>
        <v>0</v>
      </c>
      <c r="I88" s="173"/>
    </row>
    <row r="89" spans="1:9">
      <c r="A89" s="177" t="s">
        <v>1074</v>
      </c>
      <c r="B89" s="177" t="s">
        <v>1075</v>
      </c>
      <c r="C89" s="255">
        <v>17400</v>
      </c>
      <c r="D89" s="188"/>
      <c r="E89" s="191" t="s">
        <v>1074</v>
      </c>
      <c r="F89" s="191" t="s">
        <v>1075</v>
      </c>
      <c r="G89" s="112">
        <v>17400</v>
      </c>
      <c r="H89" s="187">
        <f t="shared" si="1"/>
        <v>0</v>
      </c>
      <c r="I89" s="173"/>
    </row>
    <row r="90" spans="1:9" s="155" customFormat="1">
      <c r="A90" s="177" t="s">
        <v>1076</v>
      </c>
      <c r="B90" s="177" t="s">
        <v>1077</v>
      </c>
      <c r="C90" s="255">
        <v>74340</v>
      </c>
      <c r="D90" s="187"/>
      <c r="E90" s="191" t="s">
        <v>1076</v>
      </c>
      <c r="F90" s="191" t="s">
        <v>1077</v>
      </c>
      <c r="G90" s="112">
        <v>74340</v>
      </c>
      <c r="H90" s="187">
        <f t="shared" si="1"/>
        <v>0</v>
      </c>
      <c r="I90" s="173"/>
    </row>
    <row r="91" spans="1:9">
      <c r="A91" s="177" t="s">
        <v>1078</v>
      </c>
      <c r="B91" s="177" t="s">
        <v>1079</v>
      </c>
      <c r="C91" s="255">
        <v>144081.85999999999</v>
      </c>
      <c r="D91" s="187"/>
      <c r="E91" s="191" t="s">
        <v>1078</v>
      </c>
      <c r="F91" s="191" t="s">
        <v>1079</v>
      </c>
      <c r="G91" s="112">
        <v>144081.85999999999</v>
      </c>
      <c r="H91" s="187">
        <f t="shared" si="1"/>
        <v>0</v>
      </c>
      <c r="I91" s="173"/>
    </row>
    <row r="92" spans="1:9" s="161" customFormat="1">
      <c r="A92" s="177" t="s">
        <v>1080</v>
      </c>
      <c r="B92" s="177" t="s">
        <v>1081</v>
      </c>
      <c r="C92" s="255">
        <v>20380.400000000001</v>
      </c>
      <c r="D92" s="188"/>
      <c r="E92" s="191" t="s">
        <v>1080</v>
      </c>
      <c r="F92" s="191" t="s">
        <v>1081</v>
      </c>
      <c r="G92" s="112">
        <v>20380.400000000001</v>
      </c>
      <c r="H92" s="187">
        <f t="shared" si="1"/>
        <v>0</v>
      </c>
      <c r="I92" s="173"/>
    </row>
    <row r="93" spans="1:9">
      <c r="A93" s="177" t="s">
        <v>1885</v>
      </c>
      <c r="B93" s="177" t="s">
        <v>1886</v>
      </c>
      <c r="C93" s="255">
        <v>90000</v>
      </c>
      <c r="D93" s="187"/>
      <c r="H93" s="258">
        <f t="shared" si="1"/>
        <v>90000</v>
      </c>
      <c r="I93" s="173"/>
    </row>
    <row r="94" spans="1:9">
      <c r="A94" s="177" t="s">
        <v>1799</v>
      </c>
      <c r="B94" s="177" t="s">
        <v>1800</v>
      </c>
      <c r="C94" s="255">
        <v>59000</v>
      </c>
      <c r="D94" s="187"/>
      <c r="E94" s="191" t="s">
        <v>1799</v>
      </c>
      <c r="F94" s="191" t="s">
        <v>1800</v>
      </c>
      <c r="G94" s="112">
        <v>118000</v>
      </c>
      <c r="H94" s="258">
        <f t="shared" si="1"/>
        <v>-59000</v>
      </c>
      <c r="I94" s="173"/>
    </row>
    <row r="95" spans="1:9">
      <c r="D95" s="187"/>
      <c r="E95" s="191" t="s">
        <v>1763</v>
      </c>
      <c r="F95" s="191" t="s">
        <v>1764</v>
      </c>
      <c r="G95" s="112">
        <v>510307.2</v>
      </c>
      <c r="H95" s="258">
        <f t="shared" si="1"/>
        <v>-510307.2</v>
      </c>
      <c r="I95" s="173"/>
    </row>
    <row r="96" spans="1:9" s="237" customFormat="1">
      <c r="D96" s="188"/>
      <c r="E96" s="191" t="s">
        <v>1811</v>
      </c>
      <c r="F96" s="191" t="s">
        <v>1812</v>
      </c>
      <c r="G96" s="112">
        <v>147500</v>
      </c>
      <c r="H96" s="258">
        <f t="shared" si="1"/>
        <v>-147500</v>
      </c>
      <c r="I96" s="173"/>
    </row>
    <row r="97" spans="1:9">
      <c r="A97" s="177" t="s">
        <v>1855</v>
      </c>
      <c r="B97" s="177" t="s">
        <v>1856</v>
      </c>
      <c r="C97" s="255">
        <v>69478.399999999994</v>
      </c>
      <c r="D97" s="188"/>
      <c r="E97" s="125"/>
      <c r="H97" s="258">
        <f t="shared" si="1"/>
        <v>69478.399999999994</v>
      </c>
      <c r="I97" s="173"/>
    </row>
    <row r="98" spans="1:9" s="253" customFormat="1">
      <c r="A98" s="177"/>
      <c r="B98" s="177"/>
      <c r="C98" s="255"/>
      <c r="D98" s="188"/>
      <c r="E98" s="191" t="s">
        <v>1779</v>
      </c>
      <c r="F98" s="191" t="s">
        <v>1780</v>
      </c>
      <c r="G98" s="112">
        <v>288014.40000000002</v>
      </c>
      <c r="H98" s="258">
        <f t="shared" si="1"/>
        <v>-288014.40000000002</v>
      </c>
      <c r="I98" s="173"/>
    </row>
    <row r="99" spans="1:9">
      <c r="A99" s="177" t="s">
        <v>1082</v>
      </c>
      <c r="B99" s="177" t="s">
        <v>1083</v>
      </c>
      <c r="C99" s="255">
        <v>658400</v>
      </c>
      <c r="D99" s="188"/>
      <c r="E99" s="191" t="s">
        <v>1082</v>
      </c>
      <c r="F99" s="191" t="s">
        <v>1083</v>
      </c>
      <c r="G99" s="112">
        <v>658400</v>
      </c>
      <c r="H99" s="187">
        <f t="shared" si="1"/>
        <v>0</v>
      </c>
      <c r="I99" s="173"/>
    </row>
    <row r="100" spans="1:9" s="190" customFormat="1">
      <c r="D100" s="188"/>
      <c r="E100" s="191" t="s">
        <v>1306</v>
      </c>
      <c r="F100" s="191" t="s">
        <v>1307</v>
      </c>
      <c r="G100" s="112">
        <v>36580</v>
      </c>
      <c r="H100" s="258">
        <f t="shared" si="1"/>
        <v>-36580</v>
      </c>
      <c r="I100" s="173"/>
    </row>
    <row r="101" spans="1:9" s="190" customFormat="1">
      <c r="D101" s="187"/>
      <c r="E101" s="191" t="s">
        <v>1807</v>
      </c>
      <c r="F101" s="191" t="s">
        <v>1808</v>
      </c>
      <c r="G101" s="112">
        <v>23600</v>
      </c>
      <c r="H101" s="258">
        <f t="shared" si="1"/>
        <v>-23600</v>
      </c>
    </row>
    <row r="102" spans="1:9" s="190" customFormat="1">
      <c r="A102" s="177" t="s">
        <v>1084</v>
      </c>
      <c r="B102" s="177" t="s">
        <v>1085</v>
      </c>
      <c r="C102" s="255">
        <v>475000</v>
      </c>
      <c r="D102" s="188"/>
      <c r="E102" s="191" t="s">
        <v>1084</v>
      </c>
      <c r="F102" s="191" t="s">
        <v>1085</v>
      </c>
      <c r="G102" s="112">
        <v>475000</v>
      </c>
      <c r="H102" s="187">
        <f t="shared" si="1"/>
        <v>0</v>
      </c>
      <c r="I102" s="173"/>
    </row>
    <row r="103" spans="1:9">
      <c r="A103" s="177" t="s">
        <v>1879</v>
      </c>
      <c r="B103" s="177" t="s">
        <v>1880</v>
      </c>
      <c r="C103" s="255">
        <v>620160.56999999995</v>
      </c>
      <c r="D103" s="187"/>
      <c r="E103" s="125"/>
      <c r="H103" s="258">
        <f t="shared" si="1"/>
        <v>620160.56999999995</v>
      </c>
      <c r="I103" s="173"/>
    </row>
    <row r="104" spans="1:9" s="190" customFormat="1">
      <c r="A104" s="177" t="s">
        <v>1086</v>
      </c>
      <c r="B104" s="177" t="s">
        <v>754</v>
      </c>
      <c r="C104" s="255">
        <v>58000</v>
      </c>
      <c r="D104" s="187"/>
      <c r="E104" s="191" t="s">
        <v>1086</v>
      </c>
      <c r="F104" s="191" t="s">
        <v>754</v>
      </c>
      <c r="G104" s="112">
        <v>58000</v>
      </c>
      <c r="H104" s="187">
        <f t="shared" si="1"/>
        <v>0</v>
      </c>
      <c r="I104" s="173"/>
    </row>
    <row r="105" spans="1:9">
      <c r="A105" s="177" t="s">
        <v>1087</v>
      </c>
      <c r="B105" s="177" t="s">
        <v>758</v>
      </c>
      <c r="C105" s="255">
        <v>32804</v>
      </c>
      <c r="D105" s="187"/>
      <c r="E105" s="191" t="s">
        <v>1087</v>
      </c>
      <c r="F105" s="191" t="s">
        <v>758</v>
      </c>
      <c r="G105" s="112">
        <v>32804</v>
      </c>
      <c r="H105" s="187">
        <f t="shared" si="1"/>
        <v>0</v>
      </c>
      <c r="I105" s="173"/>
    </row>
    <row r="106" spans="1:9" s="190" customFormat="1">
      <c r="A106" s="177" t="s">
        <v>1088</v>
      </c>
      <c r="B106" s="177" t="s">
        <v>1089</v>
      </c>
      <c r="C106" s="255">
        <v>903084.59</v>
      </c>
      <c r="D106" s="187"/>
      <c r="E106" s="191" t="s">
        <v>1088</v>
      </c>
      <c r="F106" s="191" t="s">
        <v>1089</v>
      </c>
      <c r="G106" s="112">
        <v>903084.59</v>
      </c>
      <c r="H106" s="187">
        <f t="shared" si="1"/>
        <v>0</v>
      </c>
      <c r="I106" s="173"/>
    </row>
    <row r="107" spans="1:9">
      <c r="A107" s="177" t="s">
        <v>1090</v>
      </c>
      <c r="B107" s="177" t="s">
        <v>1091</v>
      </c>
      <c r="C107" s="255">
        <v>8137.4</v>
      </c>
      <c r="D107" s="187"/>
      <c r="E107" s="191" t="s">
        <v>1090</v>
      </c>
      <c r="F107" s="191" t="s">
        <v>1091</v>
      </c>
      <c r="G107" s="112">
        <v>8137.4</v>
      </c>
      <c r="H107" s="187">
        <f t="shared" si="1"/>
        <v>0</v>
      </c>
      <c r="I107" s="173"/>
    </row>
    <row r="108" spans="1:9" s="190" customFormat="1">
      <c r="A108" s="177" t="s">
        <v>1092</v>
      </c>
      <c r="B108" s="177" t="s">
        <v>749</v>
      </c>
      <c r="C108" s="255">
        <v>642877</v>
      </c>
      <c r="D108" s="187"/>
      <c r="E108" s="191" t="s">
        <v>1092</v>
      </c>
      <c r="F108" s="191" t="s">
        <v>749</v>
      </c>
      <c r="G108" s="112">
        <v>642877</v>
      </c>
      <c r="H108" s="187">
        <f t="shared" si="1"/>
        <v>0</v>
      </c>
      <c r="I108" s="173"/>
    </row>
    <row r="109" spans="1:9" s="185" customFormat="1">
      <c r="A109" s="177" t="s">
        <v>1093</v>
      </c>
      <c r="B109" s="177" t="s">
        <v>1094</v>
      </c>
      <c r="C109" s="255">
        <v>15080</v>
      </c>
      <c r="D109" s="187"/>
      <c r="E109" s="191" t="s">
        <v>1093</v>
      </c>
      <c r="F109" s="191" t="s">
        <v>1094</v>
      </c>
      <c r="G109" s="112">
        <v>15080</v>
      </c>
      <c r="H109" s="187">
        <f t="shared" si="1"/>
        <v>0</v>
      </c>
      <c r="I109" s="173"/>
    </row>
    <row r="110" spans="1:9" s="190" customFormat="1">
      <c r="A110" s="177" t="s">
        <v>1095</v>
      </c>
      <c r="B110" s="177" t="s">
        <v>1096</v>
      </c>
      <c r="C110" s="255">
        <v>77360.399999999994</v>
      </c>
      <c r="D110" s="188"/>
      <c r="E110" s="191" t="s">
        <v>1095</v>
      </c>
      <c r="F110" s="191" t="s">
        <v>1096</v>
      </c>
      <c r="G110" s="112">
        <v>77360.399999999994</v>
      </c>
      <c r="H110" s="187">
        <f t="shared" si="1"/>
        <v>0</v>
      </c>
      <c r="I110" s="173"/>
    </row>
    <row r="111" spans="1:9">
      <c r="A111" s="177" t="s">
        <v>1097</v>
      </c>
      <c r="B111" s="177" t="s">
        <v>1098</v>
      </c>
      <c r="C111" s="255">
        <v>1562400</v>
      </c>
      <c r="D111" s="187"/>
      <c r="E111" s="191" t="s">
        <v>1097</v>
      </c>
      <c r="F111" s="191" t="s">
        <v>1098</v>
      </c>
      <c r="G111" s="112">
        <v>1562400</v>
      </c>
      <c r="H111" s="187">
        <f t="shared" si="1"/>
        <v>0</v>
      </c>
      <c r="I111" s="173"/>
    </row>
    <row r="112" spans="1:9">
      <c r="A112" s="177" t="s">
        <v>1099</v>
      </c>
      <c r="B112" s="177" t="s">
        <v>1100</v>
      </c>
      <c r="C112" s="255">
        <v>63012</v>
      </c>
      <c r="D112" s="188"/>
      <c r="E112" s="191" t="s">
        <v>1099</v>
      </c>
      <c r="F112" s="191" t="s">
        <v>1100</v>
      </c>
      <c r="G112" s="112">
        <v>63012</v>
      </c>
      <c r="H112" s="187">
        <f t="shared" si="1"/>
        <v>0</v>
      </c>
      <c r="I112" s="173"/>
    </row>
    <row r="113" spans="1:9">
      <c r="A113" s="177" t="s">
        <v>1101</v>
      </c>
      <c r="B113" s="177" t="s">
        <v>1102</v>
      </c>
      <c r="C113" s="255">
        <v>58000</v>
      </c>
      <c r="D113" s="188"/>
      <c r="E113" s="191" t="s">
        <v>1101</v>
      </c>
      <c r="F113" s="191" t="s">
        <v>1102</v>
      </c>
      <c r="G113" s="112">
        <v>58000</v>
      </c>
      <c r="H113" s="187">
        <f t="shared" si="1"/>
        <v>0</v>
      </c>
      <c r="I113" s="173"/>
    </row>
    <row r="114" spans="1:9" s="182" customFormat="1">
      <c r="A114" s="177" t="s">
        <v>1103</v>
      </c>
      <c r="B114" s="177" t="s">
        <v>1104</v>
      </c>
      <c r="C114" s="255">
        <v>15400</v>
      </c>
      <c r="D114" s="187"/>
      <c r="E114" s="191" t="s">
        <v>1103</v>
      </c>
      <c r="F114" s="191" t="s">
        <v>1104</v>
      </c>
      <c r="G114" s="112">
        <v>15400</v>
      </c>
      <c r="H114" s="187">
        <f t="shared" si="1"/>
        <v>0</v>
      </c>
      <c r="I114" s="173"/>
    </row>
    <row r="115" spans="1:9" s="190" customFormat="1">
      <c r="A115" s="177" t="s">
        <v>1797</v>
      </c>
      <c r="B115" s="177" t="s">
        <v>1798</v>
      </c>
      <c r="C115" s="255">
        <v>79611.41</v>
      </c>
      <c r="D115" s="187"/>
      <c r="E115" s="191" t="s">
        <v>1797</v>
      </c>
      <c r="F115" s="191" t="s">
        <v>1798</v>
      </c>
      <c r="G115" s="112">
        <v>240277.5</v>
      </c>
      <c r="H115" s="258">
        <f t="shared" si="1"/>
        <v>-160666.09</v>
      </c>
      <c r="I115" s="173"/>
    </row>
    <row r="116" spans="1:9">
      <c r="A116" s="125"/>
      <c r="C116" s="125"/>
      <c r="D116" s="188"/>
      <c r="E116" s="191" t="s">
        <v>1759</v>
      </c>
      <c r="F116" s="191" t="s">
        <v>1760</v>
      </c>
      <c r="G116" s="112">
        <v>992167.6</v>
      </c>
      <c r="H116" s="258">
        <f t="shared" si="1"/>
        <v>-992167.6</v>
      </c>
      <c r="I116" s="173"/>
    </row>
    <row r="117" spans="1:9" s="185" customFormat="1">
      <c r="A117" s="177" t="s">
        <v>1105</v>
      </c>
      <c r="B117" s="177" t="s">
        <v>1106</v>
      </c>
      <c r="C117" s="255">
        <v>15000</v>
      </c>
      <c r="D117" s="188"/>
      <c r="E117" s="191" t="s">
        <v>1105</v>
      </c>
      <c r="F117" s="191" t="s">
        <v>1106</v>
      </c>
      <c r="G117" s="112">
        <v>15000</v>
      </c>
      <c r="H117" s="187">
        <f t="shared" si="1"/>
        <v>0</v>
      </c>
      <c r="I117" s="173"/>
    </row>
    <row r="118" spans="1:9">
      <c r="A118" s="177" t="s">
        <v>1791</v>
      </c>
      <c r="B118" s="177" t="s">
        <v>1792</v>
      </c>
      <c r="C118" s="255">
        <v>29500</v>
      </c>
      <c r="D118" s="187"/>
      <c r="E118" s="191" t="s">
        <v>1791</v>
      </c>
      <c r="F118" s="191" t="s">
        <v>1792</v>
      </c>
      <c r="G118" s="112">
        <v>29500</v>
      </c>
      <c r="H118" s="187">
        <f t="shared" si="1"/>
        <v>0</v>
      </c>
      <c r="I118" s="173"/>
    </row>
    <row r="119" spans="1:9">
      <c r="A119" s="177" t="s">
        <v>1107</v>
      </c>
      <c r="B119" s="177" t="s">
        <v>1108</v>
      </c>
      <c r="C119" s="255">
        <v>600000</v>
      </c>
      <c r="D119" s="188"/>
      <c r="E119" s="191" t="s">
        <v>1107</v>
      </c>
      <c r="F119" s="191" t="s">
        <v>1108</v>
      </c>
      <c r="G119" s="112">
        <v>600000</v>
      </c>
      <c r="H119" s="187">
        <f t="shared" si="1"/>
        <v>0</v>
      </c>
      <c r="I119" s="173"/>
    </row>
    <row r="120" spans="1:9">
      <c r="A120" s="125"/>
      <c r="C120" s="125"/>
      <c r="D120" s="188"/>
      <c r="E120" s="191" t="s">
        <v>1735</v>
      </c>
      <c r="F120" s="191" t="s">
        <v>1736</v>
      </c>
      <c r="G120" s="112">
        <v>88728.33</v>
      </c>
      <c r="H120" s="258">
        <f t="shared" si="1"/>
        <v>-88728.33</v>
      </c>
      <c r="I120" s="173"/>
    </row>
    <row r="121" spans="1:9">
      <c r="A121" s="177" t="s">
        <v>1109</v>
      </c>
      <c r="B121" s="177" t="s">
        <v>1110</v>
      </c>
      <c r="C121" s="255">
        <v>28556</v>
      </c>
      <c r="D121" s="188"/>
      <c r="E121" s="191" t="s">
        <v>1109</v>
      </c>
      <c r="F121" s="191" t="s">
        <v>1110</v>
      </c>
      <c r="G121" s="112">
        <v>28556</v>
      </c>
      <c r="H121" s="187">
        <f t="shared" si="1"/>
        <v>0</v>
      </c>
      <c r="I121" s="173"/>
    </row>
    <row r="122" spans="1:9">
      <c r="A122" s="177" t="s">
        <v>1276</v>
      </c>
      <c r="B122" s="177" t="s">
        <v>1277</v>
      </c>
      <c r="C122" s="255">
        <v>5921666.1900000004</v>
      </c>
      <c r="D122" s="188"/>
      <c r="E122" s="191" t="s">
        <v>1276</v>
      </c>
      <c r="F122" s="191" t="s">
        <v>1277</v>
      </c>
      <c r="G122" s="112">
        <v>5921666.1900000004</v>
      </c>
      <c r="H122" s="187">
        <f t="shared" si="1"/>
        <v>0</v>
      </c>
      <c r="I122" s="173"/>
    </row>
    <row r="123" spans="1:9">
      <c r="A123" s="177" t="s">
        <v>1111</v>
      </c>
      <c r="B123" s="177" t="s">
        <v>1112</v>
      </c>
      <c r="C123" s="255">
        <v>69856</v>
      </c>
      <c r="D123" s="187"/>
      <c r="E123" s="191" t="s">
        <v>1111</v>
      </c>
      <c r="F123" s="191" t="s">
        <v>1112</v>
      </c>
      <c r="G123" s="112">
        <v>69856</v>
      </c>
      <c r="H123" s="187">
        <f t="shared" si="1"/>
        <v>0</v>
      </c>
      <c r="I123" s="173"/>
    </row>
    <row r="124" spans="1:9" s="190" customFormat="1">
      <c r="A124" s="177" t="s">
        <v>1113</v>
      </c>
      <c r="B124" s="177" t="s">
        <v>1114</v>
      </c>
      <c r="C124" s="255">
        <v>348000</v>
      </c>
      <c r="D124" s="188"/>
      <c r="E124" s="191" t="s">
        <v>1113</v>
      </c>
      <c r="F124" s="191" t="s">
        <v>1114</v>
      </c>
      <c r="G124" s="112">
        <v>348000</v>
      </c>
      <c r="H124" s="187">
        <f t="shared" si="1"/>
        <v>0</v>
      </c>
      <c r="I124" s="173"/>
    </row>
    <row r="125" spans="1:9">
      <c r="A125" s="177" t="s">
        <v>1115</v>
      </c>
      <c r="B125" s="177" t="s">
        <v>1116</v>
      </c>
      <c r="C125" s="255">
        <v>520000</v>
      </c>
      <c r="D125" s="188"/>
      <c r="E125" s="191" t="s">
        <v>1115</v>
      </c>
      <c r="F125" s="191" t="s">
        <v>1116</v>
      </c>
      <c r="G125" s="112">
        <v>520000</v>
      </c>
      <c r="H125" s="187">
        <f t="shared" si="1"/>
        <v>0</v>
      </c>
      <c r="I125" s="173"/>
    </row>
    <row r="126" spans="1:9" s="190" customFormat="1">
      <c r="A126" s="177" t="s">
        <v>1117</v>
      </c>
      <c r="B126" s="177" t="s">
        <v>1118</v>
      </c>
      <c r="C126" s="255">
        <v>14160</v>
      </c>
      <c r="D126" s="188"/>
      <c r="E126" s="191" t="s">
        <v>1117</v>
      </c>
      <c r="F126" s="191" t="s">
        <v>1118</v>
      </c>
      <c r="G126" s="112">
        <v>14160</v>
      </c>
      <c r="H126" s="187">
        <f t="shared" si="1"/>
        <v>0</v>
      </c>
      <c r="I126" s="173"/>
    </row>
    <row r="127" spans="1:9">
      <c r="A127" s="177" t="s">
        <v>1119</v>
      </c>
      <c r="B127" s="177" t="s">
        <v>1120</v>
      </c>
      <c r="C127" s="255">
        <v>100000</v>
      </c>
      <c r="D127" s="188"/>
      <c r="E127" s="191" t="s">
        <v>1119</v>
      </c>
      <c r="F127" s="191" t="s">
        <v>1120</v>
      </c>
      <c r="G127" s="112">
        <v>100000</v>
      </c>
      <c r="H127" s="187">
        <f t="shared" si="1"/>
        <v>0</v>
      </c>
      <c r="I127" s="173"/>
    </row>
    <row r="128" spans="1:9">
      <c r="A128" s="177" t="s">
        <v>1121</v>
      </c>
      <c r="B128" s="177" t="s">
        <v>1122</v>
      </c>
      <c r="C128" s="255">
        <v>23600</v>
      </c>
      <c r="D128" s="187"/>
      <c r="E128" s="191" t="s">
        <v>1121</v>
      </c>
      <c r="F128" s="191" t="s">
        <v>1122</v>
      </c>
      <c r="G128" s="112">
        <v>23600</v>
      </c>
      <c r="H128" s="187">
        <f t="shared" si="1"/>
        <v>0</v>
      </c>
      <c r="I128" s="173"/>
    </row>
    <row r="129" spans="1:9">
      <c r="A129" s="177" t="s">
        <v>1801</v>
      </c>
      <c r="B129" s="177" t="s">
        <v>1802</v>
      </c>
      <c r="C129" s="255">
        <v>94400</v>
      </c>
      <c r="D129" s="188"/>
      <c r="E129" s="191" t="s">
        <v>1801</v>
      </c>
      <c r="F129" s="191" t="s">
        <v>1802</v>
      </c>
      <c r="G129" s="112">
        <v>141600</v>
      </c>
      <c r="H129" s="258">
        <f t="shared" si="1"/>
        <v>-47200</v>
      </c>
      <c r="I129" s="173"/>
    </row>
    <row r="130" spans="1:9">
      <c r="A130" s="177" t="s">
        <v>1123</v>
      </c>
      <c r="B130" s="177" t="s">
        <v>755</v>
      </c>
      <c r="C130" s="255">
        <v>525120.35</v>
      </c>
      <c r="D130" s="188"/>
      <c r="E130" s="191" t="s">
        <v>1123</v>
      </c>
      <c r="F130" s="191" t="s">
        <v>755</v>
      </c>
      <c r="G130" s="112">
        <v>525120.35</v>
      </c>
      <c r="H130" s="187">
        <f t="shared" si="1"/>
        <v>0</v>
      </c>
      <c r="I130" s="173"/>
    </row>
    <row r="131" spans="1:9">
      <c r="A131" s="177" t="s">
        <v>1124</v>
      </c>
      <c r="B131" s="177" t="s">
        <v>1125</v>
      </c>
      <c r="C131" s="255">
        <v>300000</v>
      </c>
      <c r="D131" s="188"/>
      <c r="E131" s="191" t="s">
        <v>1124</v>
      </c>
      <c r="F131" s="191" t="s">
        <v>1125</v>
      </c>
      <c r="G131" s="112">
        <v>300000</v>
      </c>
      <c r="H131" s="187">
        <f t="shared" ref="H131:H194" si="2">+C131-G131</f>
        <v>0</v>
      </c>
      <c r="I131" s="173"/>
    </row>
    <row r="132" spans="1:9">
      <c r="A132" s="177" t="s">
        <v>1126</v>
      </c>
      <c r="B132" s="177" t="s">
        <v>1127</v>
      </c>
      <c r="C132" s="255">
        <v>1211554.1200000001</v>
      </c>
      <c r="D132" s="188"/>
      <c r="E132" s="191" t="s">
        <v>1126</v>
      </c>
      <c r="F132" s="191" t="s">
        <v>1127</v>
      </c>
      <c r="G132" s="112">
        <v>1211554.1200000001</v>
      </c>
      <c r="H132" s="187">
        <f t="shared" si="2"/>
        <v>0</v>
      </c>
      <c r="I132" s="173"/>
    </row>
    <row r="133" spans="1:9" s="170" customFormat="1">
      <c r="A133" s="177" t="s">
        <v>1128</v>
      </c>
      <c r="B133" s="177" t="s">
        <v>1129</v>
      </c>
      <c r="C133" s="255">
        <v>105003.48</v>
      </c>
      <c r="D133" s="187"/>
      <c r="E133" s="191" t="s">
        <v>1128</v>
      </c>
      <c r="F133" s="191" t="s">
        <v>1129</v>
      </c>
      <c r="G133" s="112">
        <v>105003.48</v>
      </c>
      <c r="H133" s="187">
        <f t="shared" si="2"/>
        <v>0</v>
      </c>
      <c r="I133" s="173"/>
    </row>
    <row r="134" spans="1:9">
      <c r="A134" s="177" t="s">
        <v>1130</v>
      </c>
      <c r="B134" s="177" t="s">
        <v>1131</v>
      </c>
      <c r="C134" s="255">
        <v>120000</v>
      </c>
      <c r="D134" s="188"/>
      <c r="E134" s="191" t="s">
        <v>1130</v>
      </c>
      <c r="F134" s="191" t="s">
        <v>1131</v>
      </c>
      <c r="G134" s="112">
        <v>120000</v>
      </c>
      <c r="H134" s="187">
        <f t="shared" si="2"/>
        <v>0</v>
      </c>
      <c r="I134" s="173"/>
    </row>
    <row r="135" spans="1:9">
      <c r="A135" s="177" t="s">
        <v>1875</v>
      </c>
      <c r="B135" s="177" t="s">
        <v>1876</v>
      </c>
      <c r="C135" s="255">
        <v>23600</v>
      </c>
      <c r="D135" s="188"/>
      <c r="E135" s="125"/>
      <c r="H135" s="258">
        <f t="shared" si="2"/>
        <v>23600</v>
      </c>
      <c r="I135" s="173"/>
    </row>
    <row r="136" spans="1:9" s="253" customFormat="1">
      <c r="A136" s="177"/>
      <c r="B136" s="177"/>
      <c r="C136" s="255"/>
      <c r="D136" s="188"/>
      <c r="E136" s="191" t="s">
        <v>1731</v>
      </c>
      <c r="F136" s="191" t="s">
        <v>1732</v>
      </c>
      <c r="G136" s="112">
        <v>686000</v>
      </c>
      <c r="H136" s="258">
        <f t="shared" si="2"/>
        <v>-686000</v>
      </c>
      <c r="I136" s="173"/>
    </row>
    <row r="137" spans="1:9">
      <c r="A137" s="177" t="s">
        <v>1132</v>
      </c>
      <c r="B137" s="177" t="s">
        <v>1133</v>
      </c>
      <c r="C137" s="255">
        <v>158997.04</v>
      </c>
      <c r="D137" s="187"/>
      <c r="E137" s="191" t="s">
        <v>1132</v>
      </c>
      <c r="F137" s="191" t="s">
        <v>1133</v>
      </c>
      <c r="G137" s="112">
        <v>158997.04</v>
      </c>
      <c r="H137" s="187">
        <f t="shared" si="2"/>
        <v>0</v>
      </c>
      <c r="I137" s="173"/>
    </row>
    <row r="138" spans="1:9">
      <c r="A138" s="177" t="s">
        <v>1278</v>
      </c>
      <c r="B138" s="177" t="s">
        <v>1279</v>
      </c>
      <c r="C138" s="255">
        <v>7502666.6600000001</v>
      </c>
      <c r="D138" s="187"/>
      <c r="E138" s="191" t="s">
        <v>1278</v>
      </c>
      <c r="F138" s="191" t="s">
        <v>1279</v>
      </c>
      <c r="G138" s="112">
        <v>6145166.6600000001</v>
      </c>
      <c r="H138" s="258">
        <f t="shared" si="2"/>
        <v>1357500</v>
      </c>
      <c r="I138" s="173"/>
    </row>
    <row r="139" spans="1:9">
      <c r="A139" s="177" t="s">
        <v>1883</v>
      </c>
      <c r="B139" s="177" t="s">
        <v>1884</v>
      </c>
      <c r="C139" s="255">
        <v>70800</v>
      </c>
      <c r="D139" s="188"/>
      <c r="E139" s="125"/>
      <c r="H139" s="258">
        <f t="shared" si="2"/>
        <v>70800</v>
      </c>
      <c r="I139" s="173"/>
    </row>
    <row r="140" spans="1:9">
      <c r="A140" s="177" t="s">
        <v>1134</v>
      </c>
      <c r="B140" s="177" t="s">
        <v>1135</v>
      </c>
      <c r="C140" s="255">
        <v>18666.48</v>
      </c>
      <c r="D140" s="187"/>
      <c r="E140" s="191" t="s">
        <v>1134</v>
      </c>
      <c r="F140" s="191" t="s">
        <v>1135</v>
      </c>
      <c r="G140" s="112">
        <v>18666.48</v>
      </c>
      <c r="H140" s="187">
        <f t="shared" si="2"/>
        <v>0</v>
      </c>
      <c r="I140" s="173"/>
    </row>
    <row r="141" spans="1:9">
      <c r="A141" s="125"/>
      <c r="C141" s="125"/>
      <c r="D141" s="187"/>
      <c r="E141" s="191" t="s">
        <v>1319</v>
      </c>
      <c r="F141" s="191" t="s">
        <v>1320</v>
      </c>
      <c r="G141" s="112">
        <v>23600</v>
      </c>
      <c r="H141" s="258">
        <f t="shared" si="2"/>
        <v>-23600</v>
      </c>
      <c r="I141" s="173"/>
    </row>
    <row r="142" spans="1:9">
      <c r="A142" s="177" t="s">
        <v>1136</v>
      </c>
      <c r="B142" s="177" t="s">
        <v>1137</v>
      </c>
      <c r="C142" s="255">
        <v>157930.29999999999</v>
      </c>
      <c r="D142" s="187"/>
      <c r="E142" s="191" t="s">
        <v>1136</v>
      </c>
      <c r="F142" s="191" t="s">
        <v>1137</v>
      </c>
      <c r="G142" s="112">
        <v>157930.29999999999</v>
      </c>
      <c r="H142" s="187">
        <f t="shared" si="2"/>
        <v>0</v>
      </c>
      <c r="I142" s="173"/>
    </row>
    <row r="143" spans="1:9">
      <c r="A143" s="177" t="s">
        <v>1138</v>
      </c>
      <c r="B143" s="177" t="s">
        <v>1139</v>
      </c>
      <c r="C143" s="255">
        <v>135346</v>
      </c>
      <c r="D143" s="188"/>
      <c r="E143" s="191" t="s">
        <v>1138</v>
      </c>
      <c r="F143" s="191" t="s">
        <v>1139</v>
      </c>
      <c r="G143" s="112">
        <v>135346</v>
      </c>
      <c r="H143" s="187">
        <f t="shared" si="2"/>
        <v>0</v>
      </c>
      <c r="I143" s="173"/>
    </row>
    <row r="144" spans="1:9">
      <c r="A144" s="177" t="s">
        <v>1140</v>
      </c>
      <c r="B144" s="177" t="s">
        <v>1141</v>
      </c>
      <c r="C144" s="255">
        <v>175250</v>
      </c>
      <c r="D144" s="188"/>
      <c r="E144" s="191" t="s">
        <v>1140</v>
      </c>
      <c r="F144" s="191" t="s">
        <v>1141</v>
      </c>
      <c r="G144" s="112">
        <v>175250</v>
      </c>
      <c r="H144" s="187">
        <f t="shared" si="2"/>
        <v>0</v>
      </c>
      <c r="I144" s="173"/>
    </row>
    <row r="145" spans="1:9">
      <c r="A145" s="177" t="s">
        <v>1352</v>
      </c>
      <c r="B145" s="177" t="s">
        <v>1353</v>
      </c>
      <c r="C145" s="255">
        <v>147500</v>
      </c>
      <c r="D145" s="188"/>
      <c r="E145" s="191" t="s">
        <v>1352</v>
      </c>
      <c r="F145" s="191" t="s">
        <v>1353</v>
      </c>
      <c r="G145" s="112">
        <v>118000</v>
      </c>
      <c r="H145" s="258">
        <f t="shared" si="2"/>
        <v>29500</v>
      </c>
      <c r="I145" s="173"/>
    </row>
    <row r="146" spans="1:9">
      <c r="A146" s="177" t="s">
        <v>1142</v>
      </c>
      <c r="B146" s="177" t="s">
        <v>1143</v>
      </c>
      <c r="C146" s="255">
        <v>86000</v>
      </c>
      <c r="D146" s="188"/>
      <c r="E146" s="191" t="s">
        <v>1142</v>
      </c>
      <c r="F146" s="191" t="s">
        <v>1143</v>
      </c>
      <c r="G146" s="112">
        <v>86000</v>
      </c>
      <c r="H146" s="187">
        <f t="shared" si="2"/>
        <v>0</v>
      </c>
      <c r="I146" s="173"/>
    </row>
    <row r="147" spans="1:9">
      <c r="A147" s="177" t="s">
        <v>1144</v>
      </c>
      <c r="B147" s="177" t="s">
        <v>1145</v>
      </c>
      <c r="C147" s="255">
        <v>192125.2</v>
      </c>
      <c r="D147" s="188"/>
      <c r="E147" s="191" t="s">
        <v>1144</v>
      </c>
      <c r="F147" s="191" t="s">
        <v>1145</v>
      </c>
      <c r="G147" s="112">
        <v>192125.2</v>
      </c>
      <c r="H147" s="187">
        <f t="shared" si="2"/>
        <v>0</v>
      </c>
      <c r="I147" s="173"/>
    </row>
    <row r="148" spans="1:9">
      <c r="A148" s="177" t="s">
        <v>1146</v>
      </c>
      <c r="B148" s="177" t="s">
        <v>1147</v>
      </c>
      <c r="C148" s="255">
        <v>210800</v>
      </c>
      <c r="D148" s="187"/>
      <c r="E148" s="191" t="s">
        <v>1146</v>
      </c>
      <c r="F148" s="191" t="s">
        <v>1147</v>
      </c>
      <c r="G148" s="112">
        <v>140000</v>
      </c>
      <c r="H148" s="258">
        <f t="shared" si="2"/>
        <v>70800</v>
      </c>
      <c r="I148" s="173"/>
    </row>
    <row r="149" spans="1:9">
      <c r="A149" s="177" t="s">
        <v>1148</v>
      </c>
      <c r="B149" s="177" t="s">
        <v>1149</v>
      </c>
      <c r="C149" s="255">
        <v>19824</v>
      </c>
      <c r="D149" s="188"/>
      <c r="E149" s="191" t="s">
        <v>1148</v>
      </c>
      <c r="F149" s="191" t="s">
        <v>1149</v>
      </c>
      <c r="G149" s="112">
        <v>19824</v>
      </c>
      <c r="H149" s="187">
        <f t="shared" si="2"/>
        <v>0</v>
      </c>
      <c r="I149" s="173"/>
    </row>
    <row r="150" spans="1:9">
      <c r="A150" s="177" t="s">
        <v>1150</v>
      </c>
      <c r="B150" s="177" t="s">
        <v>1151</v>
      </c>
      <c r="C150" s="255">
        <v>91800</v>
      </c>
      <c r="D150" s="188"/>
      <c r="E150" s="191" t="s">
        <v>1150</v>
      </c>
      <c r="F150" s="191" t="s">
        <v>1151</v>
      </c>
      <c r="G150" s="112">
        <v>91800</v>
      </c>
      <c r="H150" s="187">
        <f t="shared" si="2"/>
        <v>0</v>
      </c>
      <c r="I150" s="173"/>
    </row>
    <row r="151" spans="1:9">
      <c r="A151" s="177" t="s">
        <v>1729</v>
      </c>
      <c r="B151" s="177" t="s">
        <v>1730</v>
      </c>
      <c r="C151" s="255">
        <v>254500</v>
      </c>
      <c r="D151" s="188"/>
      <c r="E151" s="191" t="s">
        <v>1729</v>
      </c>
      <c r="F151" s="191" t="s">
        <v>1730</v>
      </c>
      <c r="G151" s="112">
        <v>254500</v>
      </c>
      <c r="H151" s="187">
        <f t="shared" si="2"/>
        <v>0</v>
      </c>
      <c r="I151" s="173"/>
    </row>
    <row r="152" spans="1:9" s="196" customFormat="1">
      <c r="A152" s="177" t="s">
        <v>1152</v>
      </c>
      <c r="B152" s="177" t="s">
        <v>1153</v>
      </c>
      <c r="C152" s="255">
        <v>157921.89000000001</v>
      </c>
      <c r="D152" s="188"/>
      <c r="E152" s="191" t="s">
        <v>1152</v>
      </c>
      <c r="F152" s="191" t="s">
        <v>1153</v>
      </c>
      <c r="G152" s="112">
        <v>157921.89000000001</v>
      </c>
      <c r="H152" s="187">
        <f t="shared" si="2"/>
        <v>0</v>
      </c>
      <c r="I152" s="173"/>
    </row>
    <row r="153" spans="1:9">
      <c r="A153" s="177" t="s">
        <v>1154</v>
      </c>
      <c r="B153" s="177" t="s">
        <v>1155</v>
      </c>
      <c r="C153" s="255">
        <v>69305</v>
      </c>
      <c r="D153" s="188"/>
      <c r="E153" s="191" t="s">
        <v>1154</v>
      </c>
      <c r="F153" s="191" t="s">
        <v>1155</v>
      </c>
      <c r="G153" s="112">
        <v>69305</v>
      </c>
      <c r="H153" s="187">
        <f t="shared" si="2"/>
        <v>0</v>
      </c>
      <c r="I153" s="173"/>
    </row>
    <row r="154" spans="1:9">
      <c r="A154" s="177" t="s">
        <v>1156</v>
      </c>
      <c r="B154" s="177" t="s">
        <v>1157</v>
      </c>
      <c r="C154" s="255">
        <v>6000000</v>
      </c>
      <c r="D154" s="188"/>
      <c r="E154" s="191" t="s">
        <v>1156</v>
      </c>
      <c r="F154" s="191" t="s">
        <v>1157</v>
      </c>
      <c r="G154" s="112">
        <v>6000000</v>
      </c>
      <c r="H154" s="187">
        <f t="shared" si="2"/>
        <v>0</v>
      </c>
      <c r="I154" s="173"/>
    </row>
    <row r="155" spans="1:9">
      <c r="A155" s="177" t="s">
        <v>1863</v>
      </c>
      <c r="B155" s="177" t="s">
        <v>1864</v>
      </c>
      <c r="C155" s="255">
        <v>985123</v>
      </c>
      <c r="D155" s="188"/>
      <c r="E155" s="125"/>
      <c r="H155" s="258">
        <f t="shared" si="2"/>
        <v>985123</v>
      </c>
      <c r="I155" s="173"/>
    </row>
    <row r="156" spans="1:9" s="209" customFormat="1">
      <c r="A156" s="177" t="s">
        <v>1158</v>
      </c>
      <c r="B156" s="177" t="s">
        <v>1159</v>
      </c>
      <c r="C156" s="255">
        <v>145000</v>
      </c>
      <c r="D156" s="188"/>
      <c r="E156" s="191" t="s">
        <v>1158</v>
      </c>
      <c r="F156" s="191" t="s">
        <v>1159</v>
      </c>
      <c r="G156" s="112">
        <v>145000</v>
      </c>
      <c r="H156" s="187">
        <f t="shared" si="2"/>
        <v>0</v>
      </c>
      <c r="I156" s="173"/>
    </row>
    <row r="157" spans="1:9" s="170" customFormat="1">
      <c r="A157" s="177" t="s">
        <v>1160</v>
      </c>
      <c r="B157" s="177" t="s">
        <v>1161</v>
      </c>
      <c r="C157" s="255">
        <v>900000</v>
      </c>
      <c r="D157" s="187"/>
      <c r="E157" s="191" t="s">
        <v>1160</v>
      </c>
      <c r="F157" s="191" t="s">
        <v>1161</v>
      </c>
      <c r="G157" s="112">
        <v>900000</v>
      </c>
      <c r="H157" s="187">
        <f t="shared" si="2"/>
        <v>0</v>
      </c>
      <c r="I157" s="173"/>
    </row>
    <row r="158" spans="1:9">
      <c r="A158" s="177" t="s">
        <v>1899</v>
      </c>
      <c r="B158" s="177" t="s">
        <v>1900</v>
      </c>
      <c r="C158" s="255">
        <v>3459750.82</v>
      </c>
      <c r="D158" s="188"/>
      <c r="E158" s="125"/>
      <c r="H158" s="258">
        <f t="shared" si="2"/>
        <v>3459750.82</v>
      </c>
      <c r="I158" s="173"/>
    </row>
    <row r="159" spans="1:9">
      <c r="A159" s="177" t="s">
        <v>1162</v>
      </c>
      <c r="B159" s="177" t="s">
        <v>1163</v>
      </c>
      <c r="C159" s="255">
        <v>43521.29</v>
      </c>
      <c r="D159" s="188"/>
      <c r="E159" s="191" t="s">
        <v>1162</v>
      </c>
      <c r="F159" s="191" t="s">
        <v>1163</v>
      </c>
      <c r="G159" s="112">
        <v>43521.29</v>
      </c>
      <c r="H159" s="187">
        <f t="shared" si="2"/>
        <v>0</v>
      </c>
      <c r="I159" s="173"/>
    </row>
    <row r="160" spans="1:9">
      <c r="A160" s="177" t="s">
        <v>1164</v>
      </c>
      <c r="B160" s="177" t="s">
        <v>1165</v>
      </c>
      <c r="C160" s="255">
        <v>33333.33</v>
      </c>
      <c r="D160" s="188"/>
      <c r="E160" s="191" t="s">
        <v>1164</v>
      </c>
      <c r="F160" s="191" t="s">
        <v>1165</v>
      </c>
      <c r="G160" s="112">
        <v>33333.33</v>
      </c>
      <c r="H160" s="187">
        <f t="shared" si="2"/>
        <v>0</v>
      </c>
      <c r="I160" s="173"/>
    </row>
    <row r="161" spans="1:9">
      <c r="A161" s="177" t="s">
        <v>1166</v>
      </c>
      <c r="B161" s="177" t="s">
        <v>1167</v>
      </c>
      <c r="C161" s="255">
        <v>162400</v>
      </c>
      <c r="D161" s="188"/>
      <c r="E161" s="191" t="s">
        <v>1166</v>
      </c>
      <c r="F161" s="191" t="s">
        <v>1167</v>
      </c>
      <c r="G161" s="112">
        <v>162400</v>
      </c>
      <c r="H161" s="187">
        <f t="shared" si="2"/>
        <v>0</v>
      </c>
      <c r="I161" s="173"/>
    </row>
    <row r="162" spans="1:9">
      <c r="A162" s="177" t="s">
        <v>1168</v>
      </c>
      <c r="B162" s="177" t="s">
        <v>1169</v>
      </c>
      <c r="C162" s="255">
        <v>69600</v>
      </c>
      <c r="D162" s="187"/>
      <c r="E162" s="191" t="s">
        <v>1168</v>
      </c>
      <c r="F162" s="191" t="s">
        <v>1169</v>
      </c>
      <c r="G162" s="112">
        <v>69600</v>
      </c>
      <c r="H162" s="187">
        <f t="shared" si="2"/>
        <v>0</v>
      </c>
      <c r="I162" s="173"/>
    </row>
    <row r="163" spans="1:9" s="179" customFormat="1">
      <c r="A163" s="177" t="s">
        <v>1399</v>
      </c>
      <c r="B163" s="177" t="s">
        <v>1400</v>
      </c>
      <c r="C163" s="255">
        <v>528888.85</v>
      </c>
      <c r="D163" s="188"/>
      <c r="E163" s="191" t="s">
        <v>1399</v>
      </c>
      <c r="F163" s="191" t="s">
        <v>1400</v>
      </c>
      <c r="G163" s="112">
        <v>528888.85</v>
      </c>
      <c r="H163" s="187">
        <f t="shared" si="2"/>
        <v>0</v>
      </c>
      <c r="I163" s="173"/>
    </row>
    <row r="164" spans="1:9">
      <c r="A164" s="177" t="s">
        <v>1170</v>
      </c>
      <c r="B164" s="177" t="s">
        <v>1171</v>
      </c>
      <c r="C164" s="255">
        <v>6879439.9699999997</v>
      </c>
      <c r="D164" s="187"/>
      <c r="E164" s="191" t="s">
        <v>1170</v>
      </c>
      <c r="F164" s="191" t="s">
        <v>1171</v>
      </c>
      <c r="G164" s="112">
        <v>6879439.9699999997</v>
      </c>
      <c r="H164" s="187">
        <f t="shared" si="2"/>
        <v>0</v>
      </c>
      <c r="I164" s="173"/>
    </row>
    <row r="165" spans="1:9">
      <c r="A165" s="177" t="s">
        <v>1769</v>
      </c>
      <c r="B165" s="177" t="s">
        <v>1770</v>
      </c>
      <c r="C165" s="255">
        <v>1127000</v>
      </c>
      <c r="D165" s="187"/>
      <c r="E165" s="191" t="s">
        <v>1769</v>
      </c>
      <c r="F165" s="191" t="s">
        <v>1770</v>
      </c>
      <c r="G165" s="112">
        <v>784000</v>
      </c>
      <c r="H165" s="258">
        <f t="shared" si="2"/>
        <v>343000</v>
      </c>
      <c r="I165" s="173"/>
    </row>
    <row r="166" spans="1:9">
      <c r="A166" s="125"/>
      <c r="C166" s="125"/>
      <c r="D166" s="188"/>
      <c r="E166" s="191" t="s">
        <v>1761</v>
      </c>
      <c r="F166" s="191" t="s">
        <v>1762</v>
      </c>
      <c r="G166" s="112">
        <v>539000</v>
      </c>
      <c r="H166" s="258">
        <f t="shared" si="2"/>
        <v>-539000</v>
      </c>
      <c r="I166" s="173"/>
    </row>
    <row r="167" spans="1:9">
      <c r="A167" s="177" t="s">
        <v>1739</v>
      </c>
      <c r="B167" s="177" t="s">
        <v>1740</v>
      </c>
      <c r="C167" s="255">
        <v>237441.46</v>
      </c>
      <c r="D167" s="187"/>
      <c r="E167" s="191" t="s">
        <v>1739</v>
      </c>
      <c r="F167" s="191" t="s">
        <v>1740</v>
      </c>
      <c r="G167" s="112">
        <v>237441.46</v>
      </c>
      <c r="H167" s="187">
        <f t="shared" si="2"/>
        <v>0</v>
      </c>
      <c r="I167" s="173"/>
    </row>
    <row r="168" spans="1:9">
      <c r="A168" s="177" t="s">
        <v>1172</v>
      </c>
      <c r="B168" s="177" t="s">
        <v>1173</v>
      </c>
      <c r="C168" s="255">
        <v>2170670.15</v>
      </c>
      <c r="D168" s="188"/>
      <c r="E168" s="191" t="s">
        <v>1172</v>
      </c>
      <c r="F168" s="191" t="s">
        <v>1173</v>
      </c>
      <c r="G168" s="112">
        <v>2170670.15</v>
      </c>
      <c r="H168" s="187">
        <f t="shared" si="2"/>
        <v>0</v>
      </c>
      <c r="I168" s="173"/>
    </row>
    <row r="169" spans="1:9">
      <c r="A169" s="177" t="s">
        <v>1174</v>
      </c>
      <c r="B169" s="177" t="s">
        <v>1175</v>
      </c>
      <c r="C169" s="255">
        <v>52000</v>
      </c>
      <c r="D169" s="187"/>
      <c r="E169" s="191" t="s">
        <v>1174</v>
      </c>
      <c r="F169" s="191" t="s">
        <v>1175</v>
      </c>
      <c r="G169" s="112">
        <v>52000</v>
      </c>
      <c r="H169" s="187">
        <f t="shared" si="2"/>
        <v>0</v>
      </c>
      <c r="I169" s="173"/>
    </row>
    <row r="170" spans="1:9">
      <c r="A170" s="177" t="s">
        <v>1176</v>
      </c>
      <c r="B170" s="177" t="s">
        <v>1177</v>
      </c>
      <c r="C170" s="255">
        <v>2920537.6</v>
      </c>
      <c r="D170" s="188"/>
      <c r="E170" s="191" t="s">
        <v>1176</v>
      </c>
      <c r="F170" s="191" t="s">
        <v>1177</v>
      </c>
      <c r="G170" s="112">
        <v>2920537.6</v>
      </c>
      <c r="H170" s="187">
        <f t="shared" si="2"/>
        <v>0</v>
      </c>
      <c r="I170" s="173"/>
    </row>
    <row r="171" spans="1:9">
      <c r="A171" s="177" t="s">
        <v>1178</v>
      </c>
      <c r="B171" s="177" t="s">
        <v>750</v>
      </c>
      <c r="C171" s="255">
        <v>550463.34</v>
      </c>
      <c r="D171" s="188"/>
      <c r="E171" s="191" t="s">
        <v>1178</v>
      </c>
      <c r="F171" s="191" t="s">
        <v>750</v>
      </c>
      <c r="G171" s="112">
        <v>550463.34</v>
      </c>
      <c r="H171" s="187">
        <f t="shared" si="2"/>
        <v>0</v>
      </c>
      <c r="I171" s="173"/>
    </row>
    <row r="172" spans="1:9" s="196" customFormat="1">
      <c r="A172" s="177" t="s">
        <v>1179</v>
      </c>
      <c r="B172" s="177" t="s">
        <v>1180</v>
      </c>
      <c r="C172" s="255">
        <v>86465.24</v>
      </c>
      <c r="D172" s="188"/>
      <c r="E172" s="191" t="s">
        <v>1179</v>
      </c>
      <c r="F172" s="191" t="s">
        <v>1180</v>
      </c>
      <c r="G172" s="112">
        <v>86465.24</v>
      </c>
      <c r="H172" s="187">
        <f t="shared" si="2"/>
        <v>0</v>
      </c>
      <c r="I172" s="173"/>
    </row>
    <row r="173" spans="1:9">
      <c r="A173" s="177" t="s">
        <v>1181</v>
      </c>
      <c r="B173" s="177" t="s">
        <v>1182</v>
      </c>
      <c r="C173" s="255">
        <v>50587.6</v>
      </c>
      <c r="D173" s="188"/>
      <c r="E173" s="191" t="s">
        <v>1181</v>
      </c>
      <c r="F173" s="191" t="s">
        <v>1182</v>
      </c>
      <c r="G173" s="112">
        <v>50587.6</v>
      </c>
      <c r="H173" s="187">
        <f t="shared" si="2"/>
        <v>0</v>
      </c>
      <c r="I173" s="173"/>
    </row>
    <row r="174" spans="1:9">
      <c r="A174" s="177" t="s">
        <v>1861</v>
      </c>
      <c r="B174" s="177" t="s">
        <v>1862</v>
      </c>
      <c r="C174" s="255">
        <v>43188</v>
      </c>
      <c r="D174" s="188"/>
      <c r="E174" s="125"/>
      <c r="H174" s="258">
        <f t="shared" si="2"/>
        <v>43188</v>
      </c>
      <c r="I174" s="173"/>
    </row>
    <row r="175" spans="1:9">
      <c r="A175" s="177" t="s">
        <v>1183</v>
      </c>
      <c r="B175" s="177" t="s">
        <v>1184</v>
      </c>
      <c r="C175" s="255">
        <v>185600</v>
      </c>
      <c r="D175" s="188"/>
      <c r="E175" s="191" t="s">
        <v>1183</v>
      </c>
      <c r="F175" s="191" t="s">
        <v>1184</v>
      </c>
      <c r="G175" s="112">
        <v>185600</v>
      </c>
      <c r="H175" s="187">
        <f t="shared" si="2"/>
        <v>0</v>
      </c>
      <c r="I175" s="173"/>
    </row>
    <row r="176" spans="1:9">
      <c r="A176" s="177" t="s">
        <v>1185</v>
      </c>
      <c r="B176" s="177" t="s">
        <v>753</v>
      </c>
      <c r="C176" s="255">
        <v>50000</v>
      </c>
      <c r="D176" s="188"/>
      <c r="E176" s="191" t="s">
        <v>1185</v>
      </c>
      <c r="F176" s="191" t="s">
        <v>753</v>
      </c>
      <c r="G176" s="112">
        <v>50000</v>
      </c>
      <c r="H176" s="187">
        <f t="shared" si="2"/>
        <v>0</v>
      </c>
      <c r="I176" s="173"/>
    </row>
    <row r="177" spans="1:9">
      <c r="A177" s="177" t="s">
        <v>1186</v>
      </c>
      <c r="B177" s="177" t="s">
        <v>1187</v>
      </c>
      <c r="C177" s="255">
        <v>58000</v>
      </c>
      <c r="D177" s="188"/>
      <c r="E177" s="191" t="s">
        <v>1186</v>
      </c>
      <c r="F177" s="191" t="s">
        <v>1187</v>
      </c>
      <c r="G177" s="112">
        <v>58000</v>
      </c>
      <c r="H177" s="187">
        <f t="shared" si="2"/>
        <v>0</v>
      </c>
      <c r="I177" s="173"/>
    </row>
    <row r="178" spans="1:9">
      <c r="A178" s="177" t="s">
        <v>1188</v>
      </c>
      <c r="B178" s="177" t="s">
        <v>1189</v>
      </c>
      <c r="C178" s="255">
        <v>162400</v>
      </c>
      <c r="D178" s="188"/>
      <c r="E178" s="191" t="s">
        <v>1188</v>
      </c>
      <c r="F178" s="191" t="s">
        <v>1189</v>
      </c>
      <c r="G178" s="112">
        <v>162400</v>
      </c>
      <c r="H178" s="187">
        <f t="shared" si="2"/>
        <v>0</v>
      </c>
      <c r="I178" s="173"/>
    </row>
    <row r="179" spans="1:9">
      <c r="A179" s="177" t="s">
        <v>1727</v>
      </c>
      <c r="B179" s="177" t="s">
        <v>1728</v>
      </c>
      <c r="C179" s="255">
        <v>779993.33</v>
      </c>
      <c r="D179" s="188"/>
      <c r="E179" s="191" t="s">
        <v>1727</v>
      </c>
      <c r="F179" s="191" t="s">
        <v>1728</v>
      </c>
      <c r="G179" s="112">
        <v>779993.33</v>
      </c>
      <c r="H179" s="187">
        <f t="shared" si="2"/>
        <v>0</v>
      </c>
      <c r="I179" s="173"/>
    </row>
    <row r="180" spans="1:9" s="209" customFormat="1">
      <c r="A180" s="177" t="s">
        <v>1190</v>
      </c>
      <c r="B180" s="177" t="s">
        <v>1191</v>
      </c>
      <c r="C180" s="255">
        <v>379400.01</v>
      </c>
      <c r="D180" s="188"/>
      <c r="E180" s="191" t="s">
        <v>1190</v>
      </c>
      <c r="F180" s="191" t="s">
        <v>1191</v>
      </c>
      <c r="G180" s="112">
        <v>379400.01</v>
      </c>
      <c r="H180" s="187">
        <f t="shared" si="2"/>
        <v>0</v>
      </c>
      <c r="I180" s="173"/>
    </row>
    <row r="181" spans="1:9">
      <c r="A181" s="177" t="s">
        <v>1280</v>
      </c>
      <c r="B181" s="177" t="s">
        <v>1281</v>
      </c>
      <c r="C181" s="255">
        <v>105200</v>
      </c>
      <c r="D181" s="188"/>
      <c r="E181" s="191" t="s">
        <v>1280</v>
      </c>
      <c r="F181" s="191" t="s">
        <v>1281</v>
      </c>
      <c r="G181" s="112">
        <v>105200</v>
      </c>
      <c r="H181" s="187">
        <f t="shared" si="2"/>
        <v>0</v>
      </c>
      <c r="I181" s="173"/>
    </row>
    <row r="182" spans="1:9">
      <c r="A182" s="177" t="s">
        <v>1192</v>
      </c>
      <c r="B182" s="177" t="s">
        <v>1193</v>
      </c>
      <c r="C182" s="255">
        <v>232400</v>
      </c>
      <c r="D182" s="187"/>
      <c r="E182" s="191" t="s">
        <v>1192</v>
      </c>
      <c r="F182" s="191" t="s">
        <v>1193</v>
      </c>
      <c r="G182" s="112">
        <v>232400</v>
      </c>
      <c r="H182" s="187">
        <f t="shared" si="2"/>
        <v>0</v>
      </c>
      <c r="I182" s="173"/>
    </row>
    <row r="183" spans="1:9">
      <c r="A183" s="177" t="s">
        <v>1194</v>
      </c>
      <c r="B183" s="177" t="s">
        <v>1195</v>
      </c>
      <c r="C183" s="255">
        <v>123091.55</v>
      </c>
      <c r="D183" s="188"/>
      <c r="E183" s="191" t="s">
        <v>1194</v>
      </c>
      <c r="F183" s="191" t="s">
        <v>1195</v>
      </c>
      <c r="G183" s="112">
        <v>123091.55</v>
      </c>
      <c r="H183" s="187">
        <f t="shared" si="2"/>
        <v>0</v>
      </c>
      <c r="I183" s="173"/>
    </row>
    <row r="184" spans="1:9">
      <c r="A184" s="177" t="s">
        <v>1196</v>
      </c>
      <c r="B184" s="177" t="s">
        <v>1197</v>
      </c>
      <c r="C184" s="255">
        <v>52896</v>
      </c>
      <c r="D184" s="188"/>
      <c r="E184" s="191" t="s">
        <v>1196</v>
      </c>
      <c r="F184" s="191" t="s">
        <v>1197</v>
      </c>
      <c r="G184" s="112">
        <v>52896</v>
      </c>
      <c r="H184" s="187">
        <f t="shared" si="2"/>
        <v>0</v>
      </c>
      <c r="I184" s="173"/>
    </row>
    <row r="185" spans="1:9">
      <c r="A185" s="177" t="s">
        <v>1375</v>
      </c>
      <c r="B185" s="177" t="s">
        <v>1376</v>
      </c>
      <c r="C185" s="255">
        <v>70800</v>
      </c>
      <c r="D185" s="187"/>
      <c r="E185" s="191" t="s">
        <v>1375</v>
      </c>
      <c r="F185" s="191" t="s">
        <v>1376</v>
      </c>
      <c r="G185" s="112">
        <v>70800</v>
      </c>
      <c r="H185" s="187">
        <f t="shared" si="2"/>
        <v>0</v>
      </c>
      <c r="I185" s="173"/>
    </row>
    <row r="186" spans="1:9">
      <c r="A186" s="177" t="s">
        <v>1198</v>
      </c>
      <c r="B186" s="177" t="s">
        <v>1199</v>
      </c>
      <c r="C186" s="255">
        <v>45090</v>
      </c>
      <c r="D186" s="188"/>
      <c r="E186" s="191" t="s">
        <v>1198</v>
      </c>
      <c r="F186" s="191" t="s">
        <v>1199</v>
      </c>
      <c r="G186" s="112">
        <v>45090</v>
      </c>
      <c r="H186" s="187">
        <f t="shared" si="2"/>
        <v>0</v>
      </c>
      <c r="I186" s="173"/>
    </row>
    <row r="187" spans="1:9" s="193" customFormat="1">
      <c r="A187" s="177" t="s">
        <v>1200</v>
      </c>
      <c r="B187" s="177" t="s">
        <v>1201</v>
      </c>
      <c r="C187" s="255">
        <v>835488</v>
      </c>
      <c r="D187" s="187"/>
      <c r="E187" s="191" t="s">
        <v>1200</v>
      </c>
      <c r="F187" s="191" t="s">
        <v>1201</v>
      </c>
      <c r="G187" s="112">
        <v>835488</v>
      </c>
      <c r="H187" s="187">
        <f t="shared" si="2"/>
        <v>0</v>
      </c>
      <c r="I187" s="173"/>
    </row>
    <row r="188" spans="1:9">
      <c r="A188" s="125"/>
      <c r="C188" s="125"/>
      <c r="D188" s="188"/>
      <c r="E188" s="191" t="s">
        <v>1704</v>
      </c>
      <c r="F188" s="191" t="s">
        <v>1705</v>
      </c>
      <c r="G188" s="112">
        <v>59000</v>
      </c>
      <c r="H188" s="258">
        <f t="shared" si="2"/>
        <v>-59000</v>
      </c>
      <c r="I188" s="173"/>
    </row>
    <row r="189" spans="1:9">
      <c r="A189" s="177" t="s">
        <v>1202</v>
      </c>
      <c r="B189" s="177" t="s">
        <v>1203</v>
      </c>
      <c r="C189" s="255">
        <v>124932</v>
      </c>
      <c r="D189" s="188"/>
      <c r="E189" s="191" t="s">
        <v>1202</v>
      </c>
      <c r="F189" s="191" t="s">
        <v>1203</v>
      </c>
      <c r="G189" s="112">
        <v>124932</v>
      </c>
      <c r="H189" s="187">
        <f t="shared" si="2"/>
        <v>0</v>
      </c>
      <c r="I189" s="173"/>
    </row>
    <row r="190" spans="1:9">
      <c r="A190" s="177" t="s">
        <v>1204</v>
      </c>
      <c r="B190" s="177" t="s">
        <v>1205</v>
      </c>
      <c r="C190" s="255">
        <v>513818.4</v>
      </c>
      <c r="D190" s="188"/>
      <c r="E190" s="191" t="s">
        <v>1204</v>
      </c>
      <c r="F190" s="191" t="s">
        <v>1205</v>
      </c>
      <c r="G190" s="112">
        <v>513818.4</v>
      </c>
      <c r="H190" s="187">
        <f t="shared" si="2"/>
        <v>0</v>
      </c>
      <c r="I190" s="173"/>
    </row>
    <row r="191" spans="1:9">
      <c r="A191" s="177" t="s">
        <v>1851</v>
      </c>
      <c r="B191" s="177" t="s">
        <v>1852</v>
      </c>
      <c r="C191" s="255">
        <v>0</v>
      </c>
      <c r="D191" s="188"/>
      <c r="E191" s="125"/>
      <c r="H191" s="187">
        <f t="shared" si="2"/>
        <v>0</v>
      </c>
      <c r="I191" s="173"/>
    </row>
    <row r="192" spans="1:9">
      <c r="A192" s="177" t="s">
        <v>1206</v>
      </c>
      <c r="B192" s="177" t="s">
        <v>1207</v>
      </c>
      <c r="C192" s="255">
        <v>14160</v>
      </c>
      <c r="D192" s="187"/>
      <c r="E192" s="191" t="s">
        <v>1206</v>
      </c>
      <c r="F192" s="191" t="s">
        <v>1207</v>
      </c>
      <c r="G192" s="112">
        <v>14160</v>
      </c>
      <c r="H192" s="187">
        <f t="shared" si="2"/>
        <v>0</v>
      </c>
      <c r="I192" s="173"/>
    </row>
    <row r="193" spans="1:9" s="182" customFormat="1">
      <c r="A193" s="177" t="s">
        <v>1867</v>
      </c>
      <c r="B193" s="177" t="s">
        <v>1868</v>
      </c>
      <c r="C193" s="255">
        <v>70800</v>
      </c>
      <c r="D193" s="188"/>
      <c r="H193" s="258">
        <f t="shared" si="2"/>
        <v>70800</v>
      </c>
      <c r="I193" s="173"/>
    </row>
    <row r="194" spans="1:9">
      <c r="A194" s="177" t="s">
        <v>1208</v>
      </c>
      <c r="B194" s="177" t="s">
        <v>1209</v>
      </c>
      <c r="C194" s="255">
        <v>33872</v>
      </c>
      <c r="D194" s="187"/>
      <c r="E194" s="191" t="s">
        <v>1208</v>
      </c>
      <c r="F194" s="191" t="s">
        <v>1209</v>
      </c>
      <c r="G194" s="112">
        <v>33872</v>
      </c>
      <c r="H194" s="187">
        <f t="shared" si="2"/>
        <v>0</v>
      </c>
      <c r="I194" s="173"/>
    </row>
    <row r="195" spans="1:9">
      <c r="A195" s="177" t="s">
        <v>1210</v>
      </c>
      <c r="B195" s="177" t="s">
        <v>1211</v>
      </c>
      <c r="C195" s="255">
        <v>1483230.5</v>
      </c>
      <c r="D195" s="188"/>
      <c r="E195" s="191" t="s">
        <v>1210</v>
      </c>
      <c r="F195" s="191" t="s">
        <v>1211</v>
      </c>
      <c r="G195" s="112">
        <v>1483230.5</v>
      </c>
      <c r="H195" s="187">
        <f t="shared" ref="H195:H245" si="3">+C195-G195</f>
        <v>0</v>
      </c>
      <c r="I195" s="173"/>
    </row>
    <row r="196" spans="1:9">
      <c r="A196" s="177" t="s">
        <v>1789</v>
      </c>
      <c r="B196" s="177" t="s">
        <v>1790</v>
      </c>
      <c r="C196" s="255">
        <v>703725.49</v>
      </c>
      <c r="D196" s="188"/>
      <c r="E196" s="191" t="s">
        <v>1789</v>
      </c>
      <c r="F196" s="191" t="s">
        <v>1790</v>
      </c>
      <c r="G196" s="112">
        <v>388927.93</v>
      </c>
      <c r="H196" s="258">
        <f t="shared" si="3"/>
        <v>314797.56</v>
      </c>
      <c r="I196" s="173"/>
    </row>
    <row r="197" spans="1:9" s="190" customFormat="1">
      <c r="A197" s="177" t="s">
        <v>1212</v>
      </c>
      <c r="B197" s="177" t="s">
        <v>1213</v>
      </c>
      <c r="C197" s="255">
        <v>948441.19</v>
      </c>
      <c r="D197" s="188"/>
      <c r="E197" s="191" t="s">
        <v>1212</v>
      </c>
      <c r="F197" s="191" t="s">
        <v>1213</v>
      </c>
      <c r="G197" s="112">
        <v>948441.19</v>
      </c>
      <c r="H197" s="187">
        <f t="shared" si="3"/>
        <v>0</v>
      </c>
      <c r="I197" s="173"/>
    </row>
    <row r="198" spans="1:9" s="209" customFormat="1">
      <c r="A198" s="177" t="s">
        <v>1263</v>
      </c>
      <c r="B198" s="177" t="s">
        <v>1264</v>
      </c>
      <c r="C198" s="255">
        <v>17700</v>
      </c>
      <c r="D198" s="188"/>
      <c r="E198" s="191" t="s">
        <v>1263</v>
      </c>
      <c r="F198" s="191" t="s">
        <v>1264</v>
      </c>
      <c r="G198" s="112">
        <v>17700</v>
      </c>
      <c r="H198" s="187">
        <f t="shared" si="3"/>
        <v>0</v>
      </c>
      <c r="I198" s="173"/>
    </row>
    <row r="199" spans="1:9">
      <c r="A199" s="177" t="s">
        <v>1214</v>
      </c>
      <c r="B199" s="177" t="s">
        <v>1215</v>
      </c>
      <c r="C199" s="255">
        <v>96047.92</v>
      </c>
      <c r="D199" s="188"/>
      <c r="E199" s="191" t="s">
        <v>1214</v>
      </c>
      <c r="F199" s="191" t="s">
        <v>1215</v>
      </c>
      <c r="G199" s="112">
        <v>96047.92</v>
      </c>
      <c r="H199" s="187">
        <f t="shared" si="3"/>
        <v>0</v>
      </c>
      <c r="I199" s="173"/>
    </row>
    <row r="200" spans="1:9">
      <c r="A200" s="177" t="s">
        <v>1216</v>
      </c>
      <c r="B200" s="177" t="s">
        <v>1217</v>
      </c>
      <c r="C200" s="255">
        <v>175113.60000000001</v>
      </c>
      <c r="D200" s="188"/>
      <c r="E200" s="191" t="s">
        <v>1216</v>
      </c>
      <c r="F200" s="191" t="s">
        <v>1217</v>
      </c>
      <c r="G200" s="112">
        <v>175113.60000000001</v>
      </c>
      <c r="H200" s="187">
        <f t="shared" si="3"/>
        <v>0</v>
      </c>
      <c r="I200" s="173"/>
    </row>
    <row r="201" spans="1:9">
      <c r="A201" s="177" t="s">
        <v>1218</v>
      </c>
      <c r="B201" s="177" t="s">
        <v>1219</v>
      </c>
      <c r="C201" s="255">
        <v>670000</v>
      </c>
      <c r="D201" s="188"/>
      <c r="E201" s="191" t="s">
        <v>1218</v>
      </c>
      <c r="F201" s="191" t="s">
        <v>1219</v>
      </c>
      <c r="G201" s="112">
        <v>670000</v>
      </c>
      <c r="H201" s="187">
        <f t="shared" si="3"/>
        <v>0</v>
      </c>
      <c r="I201" s="173"/>
    </row>
    <row r="202" spans="1:9" s="155" customFormat="1">
      <c r="D202" s="188"/>
      <c r="E202" s="191" t="s">
        <v>1733</v>
      </c>
      <c r="F202" s="191" t="s">
        <v>1734</v>
      </c>
      <c r="G202" s="112">
        <v>500000</v>
      </c>
      <c r="H202" s="258">
        <f t="shared" si="3"/>
        <v>-500000</v>
      </c>
      <c r="I202" s="173"/>
    </row>
    <row r="203" spans="1:9" s="253" customFormat="1">
      <c r="A203" s="177" t="s">
        <v>1853</v>
      </c>
      <c r="B203" s="177" t="s">
        <v>1854</v>
      </c>
      <c r="C203" s="255">
        <v>118000</v>
      </c>
      <c r="D203" s="188"/>
      <c r="E203" s="191"/>
      <c r="F203" s="191"/>
      <c r="G203" s="112"/>
      <c r="H203" s="258">
        <f t="shared" si="3"/>
        <v>118000</v>
      </c>
      <c r="I203" s="173"/>
    </row>
    <row r="204" spans="1:9">
      <c r="A204" s="177" t="s">
        <v>1220</v>
      </c>
      <c r="B204" s="177" t="s">
        <v>1221</v>
      </c>
      <c r="C204" s="255">
        <v>61998.98</v>
      </c>
      <c r="D204" s="188"/>
      <c r="E204" s="191" t="s">
        <v>1220</v>
      </c>
      <c r="F204" s="191" t="s">
        <v>1221</v>
      </c>
      <c r="G204" s="112">
        <v>61998.98</v>
      </c>
      <c r="H204" s="187">
        <f t="shared" si="3"/>
        <v>0</v>
      </c>
      <c r="I204" s="173"/>
    </row>
    <row r="205" spans="1:9">
      <c r="A205" s="177" t="s">
        <v>1871</v>
      </c>
      <c r="B205" s="177" t="s">
        <v>1872</v>
      </c>
      <c r="C205" s="255">
        <v>205320</v>
      </c>
      <c r="D205" s="188"/>
      <c r="E205" s="125"/>
      <c r="H205" s="258">
        <f t="shared" si="3"/>
        <v>205320</v>
      </c>
      <c r="I205" s="173"/>
    </row>
    <row r="206" spans="1:9">
      <c r="A206" s="177" t="s">
        <v>1865</v>
      </c>
      <c r="B206" s="177" t="s">
        <v>1866</v>
      </c>
      <c r="C206" s="255">
        <v>134048</v>
      </c>
      <c r="D206" s="188"/>
      <c r="E206" s="125"/>
      <c r="H206" s="258">
        <f t="shared" si="3"/>
        <v>134048</v>
      </c>
      <c r="I206" s="173"/>
    </row>
    <row r="207" spans="1:9">
      <c r="A207" s="177" t="s">
        <v>1384</v>
      </c>
      <c r="B207" s="177" t="s">
        <v>1385</v>
      </c>
      <c r="C207" s="255">
        <v>77400</v>
      </c>
      <c r="D207" s="188"/>
      <c r="E207" s="191" t="s">
        <v>1384</v>
      </c>
      <c r="F207" s="191" t="s">
        <v>1385</v>
      </c>
      <c r="G207" s="112">
        <v>77400</v>
      </c>
      <c r="H207" s="187">
        <f t="shared" si="3"/>
        <v>0</v>
      </c>
      <c r="I207" s="173"/>
    </row>
    <row r="208" spans="1:9">
      <c r="A208" s="177" t="s">
        <v>1767</v>
      </c>
      <c r="B208" s="177" t="s">
        <v>1768</v>
      </c>
      <c r="C208" s="255">
        <v>1057320</v>
      </c>
      <c r="D208" s="188"/>
      <c r="E208" s="191" t="s">
        <v>1767</v>
      </c>
      <c r="F208" s="191" t="s">
        <v>1768</v>
      </c>
      <c r="G208" s="112">
        <v>1057320</v>
      </c>
      <c r="H208" s="187">
        <f t="shared" si="3"/>
        <v>0</v>
      </c>
      <c r="I208" s="173"/>
    </row>
    <row r="209" spans="1:9" s="237" customFormat="1">
      <c r="A209" s="177" t="s">
        <v>1881</v>
      </c>
      <c r="B209" s="177" t="s">
        <v>1882</v>
      </c>
      <c r="C209" s="255">
        <v>3204094</v>
      </c>
      <c r="D209" s="188"/>
      <c r="H209" s="258">
        <f t="shared" si="3"/>
        <v>3204094</v>
      </c>
      <c r="I209" s="173"/>
    </row>
    <row r="210" spans="1:9">
      <c r="A210" s="177" t="s">
        <v>1222</v>
      </c>
      <c r="B210" s="177" t="s">
        <v>1223</v>
      </c>
      <c r="C210" s="255">
        <v>41536</v>
      </c>
      <c r="D210" s="188"/>
      <c r="E210" s="191" t="s">
        <v>1222</v>
      </c>
      <c r="F210" s="191" t="s">
        <v>1223</v>
      </c>
      <c r="G210" s="112">
        <v>41536</v>
      </c>
      <c r="H210" s="187">
        <f t="shared" si="3"/>
        <v>0</v>
      </c>
      <c r="I210" s="173"/>
    </row>
    <row r="211" spans="1:9">
      <c r="A211" s="177" t="s">
        <v>1224</v>
      </c>
      <c r="B211" s="177" t="s">
        <v>1225</v>
      </c>
      <c r="C211" s="255">
        <v>251207.79</v>
      </c>
      <c r="D211" s="187"/>
      <c r="E211" s="191" t="s">
        <v>1224</v>
      </c>
      <c r="F211" s="191" t="s">
        <v>1225</v>
      </c>
      <c r="G211" s="112">
        <v>251207.79</v>
      </c>
      <c r="H211" s="187">
        <f t="shared" si="3"/>
        <v>0</v>
      </c>
      <c r="I211" s="173"/>
    </row>
    <row r="212" spans="1:9">
      <c r="A212" s="177" t="s">
        <v>1226</v>
      </c>
      <c r="B212" s="177" t="s">
        <v>1227</v>
      </c>
      <c r="C212" s="255">
        <v>195250</v>
      </c>
      <c r="D212" s="187"/>
      <c r="E212" s="191" t="s">
        <v>1226</v>
      </c>
      <c r="F212" s="191" t="s">
        <v>1227</v>
      </c>
      <c r="G212" s="112">
        <v>195250</v>
      </c>
      <c r="H212" s="187">
        <f t="shared" si="3"/>
        <v>0</v>
      </c>
      <c r="I212" s="173"/>
    </row>
    <row r="213" spans="1:9">
      <c r="A213" s="125"/>
      <c r="C213" s="125"/>
      <c r="D213" s="187"/>
      <c r="E213" s="191" t="s">
        <v>1313</v>
      </c>
      <c r="F213" s="191" t="s">
        <v>1314</v>
      </c>
      <c r="G213" s="112">
        <v>11184000</v>
      </c>
      <c r="H213" s="258">
        <f t="shared" si="3"/>
        <v>-11184000</v>
      </c>
      <c r="I213" s="173"/>
    </row>
    <row r="214" spans="1:9" s="253" customFormat="1">
      <c r="A214" s="177" t="s">
        <v>1903</v>
      </c>
      <c r="B214" s="177" t="s">
        <v>1904</v>
      </c>
      <c r="C214" s="255">
        <v>59000</v>
      </c>
      <c r="D214" s="187"/>
      <c r="E214" s="191"/>
      <c r="F214" s="191"/>
      <c r="G214" s="112"/>
      <c r="H214" s="258">
        <f t="shared" si="3"/>
        <v>59000</v>
      </c>
      <c r="I214" s="173"/>
    </row>
    <row r="215" spans="1:9">
      <c r="A215" s="177" t="s">
        <v>1228</v>
      </c>
      <c r="B215" s="177" t="s">
        <v>1229</v>
      </c>
      <c r="C215" s="255">
        <v>1291584</v>
      </c>
      <c r="D215" s="187"/>
      <c r="E215" s="191" t="s">
        <v>1228</v>
      </c>
      <c r="F215" s="191" t="s">
        <v>1229</v>
      </c>
      <c r="G215" s="112">
        <v>1291584</v>
      </c>
      <c r="H215" s="187">
        <f t="shared" si="3"/>
        <v>0</v>
      </c>
      <c r="I215" s="173"/>
    </row>
    <row r="216" spans="1:9">
      <c r="A216" s="177" t="s">
        <v>1230</v>
      </c>
      <c r="B216" s="177" t="s">
        <v>757</v>
      </c>
      <c r="C216" s="255">
        <v>39782.69</v>
      </c>
      <c r="D216" s="187"/>
      <c r="E216" s="191" t="s">
        <v>1230</v>
      </c>
      <c r="F216" s="191" t="s">
        <v>757</v>
      </c>
      <c r="G216" s="112">
        <v>39782.69</v>
      </c>
      <c r="H216" s="187">
        <f t="shared" si="3"/>
        <v>0</v>
      </c>
      <c r="I216" s="173"/>
    </row>
    <row r="217" spans="1:9" s="209" customFormat="1">
      <c r="A217" s="177" t="s">
        <v>1737</v>
      </c>
      <c r="B217" s="177" t="s">
        <v>1738</v>
      </c>
      <c r="C217" s="255">
        <v>76527.72</v>
      </c>
      <c r="D217" s="187"/>
      <c r="E217" s="191" t="s">
        <v>1737</v>
      </c>
      <c r="F217" s="191" t="s">
        <v>1738</v>
      </c>
      <c r="G217" s="112">
        <v>76527.72</v>
      </c>
      <c r="H217" s="187">
        <f t="shared" si="3"/>
        <v>0</v>
      </c>
      <c r="I217" s="173"/>
    </row>
    <row r="218" spans="1:9">
      <c r="A218" s="177" t="s">
        <v>1231</v>
      </c>
      <c r="B218" s="177" t="s">
        <v>1232</v>
      </c>
      <c r="C218" s="255">
        <v>330000</v>
      </c>
      <c r="D218" s="187"/>
      <c r="E218" s="191" t="s">
        <v>1231</v>
      </c>
      <c r="F218" s="191" t="s">
        <v>1232</v>
      </c>
      <c r="G218" s="112">
        <v>330000</v>
      </c>
      <c r="H218" s="187">
        <f t="shared" si="3"/>
        <v>0</v>
      </c>
      <c r="I218" s="173"/>
    </row>
    <row r="219" spans="1:9">
      <c r="A219" s="177" t="s">
        <v>1901</v>
      </c>
      <c r="B219" s="177" t="s">
        <v>1902</v>
      </c>
      <c r="C219" s="255">
        <v>117263.67999999999</v>
      </c>
      <c r="D219" s="188"/>
      <c r="E219" s="125"/>
      <c r="H219" s="258">
        <f t="shared" si="3"/>
        <v>117263.67999999999</v>
      </c>
      <c r="I219" s="173"/>
    </row>
    <row r="220" spans="1:9">
      <c r="A220" s="177" t="s">
        <v>1233</v>
      </c>
      <c r="B220" s="177" t="s">
        <v>1234</v>
      </c>
      <c r="C220" s="255">
        <v>726880</v>
      </c>
      <c r="D220" s="188"/>
      <c r="E220" s="191" t="s">
        <v>1233</v>
      </c>
      <c r="F220" s="191" t="s">
        <v>1234</v>
      </c>
      <c r="G220" s="112">
        <v>726880</v>
      </c>
      <c r="H220" s="187">
        <f t="shared" si="3"/>
        <v>0</v>
      </c>
      <c r="I220" s="173"/>
    </row>
    <row r="221" spans="1:9" s="237" customFormat="1">
      <c r="D221" s="188"/>
      <c r="E221" s="191" t="s">
        <v>1757</v>
      </c>
      <c r="F221" s="191" t="s">
        <v>1758</v>
      </c>
      <c r="G221" s="112">
        <v>59000</v>
      </c>
      <c r="H221" s="258">
        <f t="shared" si="3"/>
        <v>-59000</v>
      </c>
      <c r="I221" s="173"/>
    </row>
    <row r="222" spans="1:9" s="155" customFormat="1">
      <c r="A222" s="177" t="s">
        <v>1235</v>
      </c>
      <c r="B222" s="177" t="s">
        <v>1236</v>
      </c>
      <c r="C222" s="255">
        <v>150000</v>
      </c>
      <c r="D222" s="187"/>
      <c r="E222" s="191" t="s">
        <v>1235</v>
      </c>
      <c r="F222" s="191" t="s">
        <v>1236</v>
      </c>
      <c r="G222" s="112">
        <v>150000</v>
      </c>
      <c r="H222" s="187">
        <f t="shared" si="3"/>
        <v>0</v>
      </c>
      <c r="I222" s="173"/>
    </row>
    <row r="223" spans="1:9">
      <c r="A223" s="177" t="s">
        <v>1237</v>
      </c>
      <c r="B223" s="177" t="s">
        <v>1238</v>
      </c>
      <c r="C223" s="255">
        <v>425830688.95999998</v>
      </c>
      <c r="D223" s="188"/>
      <c r="E223" s="191" t="s">
        <v>1237</v>
      </c>
      <c r="F223" s="191" t="s">
        <v>1238</v>
      </c>
      <c r="G223" s="112">
        <v>413431635.38</v>
      </c>
      <c r="H223" s="258">
        <f t="shared" si="3"/>
        <v>12399053.579999983</v>
      </c>
      <c r="I223" s="173"/>
    </row>
    <row r="224" spans="1:9">
      <c r="A224" s="177" t="s">
        <v>1239</v>
      </c>
      <c r="B224" s="177" t="s">
        <v>1240</v>
      </c>
      <c r="C224" s="255">
        <v>70523.820000000007</v>
      </c>
      <c r="D224" s="187"/>
      <c r="E224" s="191" t="s">
        <v>1239</v>
      </c>
      <c r="F224" s="191" t="s">
        <v>1240</v>
      </c>
      <c r="G224" s="112">
        <v>70523.820000000007</v>
      </c>
      <c r="H224" s="187">
        <f t="shared" si="3"/>
        <v>0</v>
      </c>
      <c r="I224" s="173"/>
    </row>
    <row r="225" spans="1:9">
      <c r="A225" s="177" t="s">
        <v>1241</v>
      </c>
      <c r="B225" s="177" t="s">
        <v>1242</v>
      </c>
      <c r="C225" s="255">
        <v>772997.15</v>
      </c>
      <c r="D225" s="188"/>
      <c r="E225" s="191" t="s">
        <v>1241</v>
      </c>
      <c r="F225" s="191" t="s">
        <v>1242</v>
      </c>
      <c r="G225" s="112">
        <v>772997.15</v>
      </c>
      <c r="H225" s="187">
        <f t="shared" si="3"/>
        <v>0</v>
      </c>
      <c r="I225" s="173"/>
    </row>
    <row r="226" spans="1:9">
      <c r="A226" s="177" t="s">
        <v>1889</v>
      </c>
      <c r="B226" s="177" t="s">
        <v>1890</v>
      </c>
      <c r="C226" s="255">
        <v>173055.85</v>
      </c>
      <c r="D226" s="187"/>
      <c r="E226" s="125"/>
      <c r="H226" s="258">
        <f t="shared" si="3"/>
        <v>173055.85</v>
      </c>
      <c r="I226" s="173"/>
    </row>
    <row r="227" spans="1:9">
      <c r="A227" s="177" t="s">
        <v>1243</v>
      </c>
      <c r="B227" s="177" t="s">
        <v>1244</v>
      </c>
      <c r="C227" s="255">
        <v>200000</v>
      </c>
      <c r="D227" s="188"/>
      <c r="E227" s="191" t="s">
        <v>1243</v>
      </c>
      <c r="F227" s="191" t="s">
        <v>1244</v>
      </c>
      <c r="G227" s="112">
        <v>200000</v>
      </c>
      <c r="H227" s="187">
        <f t="shared" si="3"/>
        <v>0</v>
      </c>
      <c r="I227" s="173"/>
    </row>
    <row r="228" spans="1:9">
      <c r="A228" s="177" t="s">
        <v>1245</v>
      </c>
      <c r="B228" s="177" t="s">
        <v>1246</v>
      </c>
      <c r="C228" s="255">
        <v>1024872.92</v>
      </c>
      <c r="D228" s="188"/>
      <c r="E228" s="191" t="s">
        <v>1245</v>
      </c>
      <c r="F228" s="191" t="s">
        <v>1246</v>
      </c>
      <c r="G228" s="112">
        <v>1024872.92</v>
      </c>
      <c r="H228" s="187">
        <f t="shared" si="3"/>
        <v>0</v>
      </c>
      <c r="I228" s="173"/>
    </row>
    <row r="229" spans="1:9">
      <c r="A229" s="177" t="s">
        <v>1893</v>
      </c>
      <c r="B229" s="177" t="s">
        <v>1894</v>
      </c>
      <c r="C229" s="255">
        <v>164492</v>
      </c>
      <c r="D229" s="188"/>
      <c r="E229" s="125"/>
      <c r="H229" s="258">
        <f t="shared" si="3"/>
        <v>164492</v>
      </c>
      <c r="I229" s="173"/>
    </row>
    <row r="230" spans="1:9">
      <c r="A230" s="177" t="s">
        <v>1247</v>
      </c>
      <c r="B230" s="177" t="s">
        <v>1248</v>
      </c>
      <c r="C230" s="255">
        <v>4118000</v>
      </c>
      <c r="D230" s="188"/>
      <c r="E230" s="191" t="s">
        <v>1247</v>
      </c>
      <c r="F230" s="191" t="s">
        <v>1248</v>
      </c>
      <c r="G230" s="112">
        <v>4118000</v>
      </c>
      <c r="H230" s="187">
        <f t="shared" si="3"/>
        <v>0</v>
      </c>
      <c r="I230" s="173"/>
    </row>
    <row r="231" spans="1:9">
      <c r="A231" s="177" t="s">
        <v>1877</v>
      </c>
      <c r="B231" s="177" t="s">
        <v>1878</v>
      </c>
      <c r="C231" s="255">
        <v>886400</v>
      </c>
      <c r="D231" s="188"/>
      <c r="H231" s="258">
        <f t="shared" si="3"/>
        <v>886400</v>
      </c>
      <c r="I231" s="173"/>
    </row>
    <row r="232" spans="1:9" s="189" customFormat="1">
      <c r="A232" s="177" t="s">
        <v>1249</v>
      </c>
      <c r="B232" s="177" t="s">
        <v>1250</v>
      </c>
      <c r="C232" s="255">
        <v>66000</v>
      </c>
      <c r="D232" s="188"/>
      <c r="E232" s="191" t="s">
        <v>1249</v>
      </c>
      <c r="F232" s="191" t="s">
        <v>1250</v>
      </c>
      <c r="G232" s="112">
        <v>66000</v>
      </c>
      <c r="H232" s="187">
        <f t="shared" si="3"/>
        <v>0</v>
      </c>
      <c r="I232" s="173"/>
    </row>
    <row r="233" spans="1:9">
      <c r="A233" s="177" t="s">
        <v>1251</v>
      </c>
      <c r="B233" s="177" t="s">
        <v>1252</v>
      </c>
      <c r="C233" s="255">
        <v>680152</v>
      </c>
      <c r="D233" s="187"/>
      <c r="E233" s="191" t="s">
        <v>1251</v>
      </c>
      <c r="F233" s="191" t="s">
        <v>1252</v>
      </c>
      <c r="G233" s="112">
        <v>680152</v>
      </c>
      <c r="H233" s="187">
        <f t="shared" si="3"/>
        <v>0</v>
      </c>
      <c r="I233" s="173"/>
    </row>
    <row r="234" spans="1:9">
      <c r="A234" s="177" t="s">
        <v>1282</v>
      </c>
      <c r="B234" s="177" t="s">
        <v>1283</v>
      </c>
      <c r="C234" s="255">
        <v>32400</v>
      </c>
      <c r="D234" s="188"/>
      <c r="E234" s="191" t="s">
        <v>1282</v>
      </c>
      <c r="F234" s="191" t="s">
        <v>1283</v>
      </c>
      <c r="G234" s="112">
        <v>32400</v>
      </c>
      <c r="H234" s="187">
        <f t="shared" si="3"/>
        <v>0</v>
      </c>
      <c r="I234" s="173"/>
    </row>
    <row r="235" spans="1:9" s="170" customFormat="1">
      <c r="A235" s="177" t="s">
        <v>1873</v>
      </c>
      <c r="B235" s="177" t="s">
        <v>1874</v>
      </c>
      <c r="C235" s="255">
        <v>70800</v>
      </c>
      <c r="D235" s="188"/>
      <c r="H235" s="258">
        <f t="shared" si="3"/>
        <v>70800</v>
      </c>
      <c r="I235" s="173"/>
    </row>
    <row r="236" spans="1:9">
      <c r="D236" s="187"/>
      <c r="E236" s="191" t="s">
        <v>1787</v>
      </c>
      <c r="F236" s="191" t="s">
        <v>1788</v>
      </c>
      <c r="G236" s="112">
        <v>1726600</v>
      </c>
      <c r="H236" s="258">
        <f t="shared" si="3"/>
        <v>-1726600</v>
      </c>
      <c r="I236" s="173"/>
    </row>
    <row r="237" spans="1:9" s="253" customFormat="1">
      <c r="A237" s="133"/>
      <c r="C237" s="255"/>
      <c r="D237" s="187"/>
      <c r="E237" s="191" t="s">
        <v>1809</v>
      </c>
      <c r="F237" s="191" t="s">
        <v>1810</v>
      </c>
      <c r="G237" s="112">
        <v>59000</v>
      </c>
      <c r="H237" s="258">
        <f t="shared" si="3"/>
        <v>-59000</v>
      </c>
      <c r="I237" s="173"/>
    </row>
    <row r="238" spans="1:9" s="190" customFormat="1">
      <c r="A238" s="177" t="s">
        <v>1253</v>
      </c>
      <c r="B238" s="177" t="s">
        <v>1254</v>
      </c>
      <c r="C238" s="255">
        <v>40000</v>
      </c>
      <c r="D238" s="188"/>
      <c r="E238" s="191" t="s">
        <v>1253</v>
      </c>
      <c r="F238" s="191" t="s">
        <v>1254</v>
      </c>
      <c r="G238" s="112">
        <v>40000</v>
      </c>
      <c r="H238" s="187">
        <f t="shared" si="3"/>
        <v>0</v>
      </c>
      <c r="I238" s="173"/>
    </row>
    <row r="239" spans="1:9">
      <c r="A239" s="177" t="s">
        <v>1869</v>
      </c>
      <c r="B239" s="177" t="s">
        <v>1870</v>
      </c>
      <c r="C239" s="255">
        <v>106200</v>
      </c>
      <c r="D239" s="188"/>
      <c r="E239" s="125"/>
      <c r="H239" s="258">
        <f t="shared" si="3"/>
        <v>106200</v>
      </c>
      <c r="I239" s="173"/>
    </row>
    <row r="240" spans="1:9" s="253" customFormat="1">
      <c r="A240" s="177"/>
      <c r="B240" s="177"/>
      <c r="C240" s="255"/>
      <c r="D240" s="188"/>
      <c r="E240" s="191" t="s">
        <v>1805</v>
      </c>
      <c r="F240" s="191" t="s">
        <v>1806</v>
      </c>
      <c r="G240" s="112">
        <v>70800</v>
      </c>
      <c r="H240" s="258">
        <f t="shared" si="3"/>
        <v>-70800</v>
      </c>
      <c r="I240" s="173"/>
    </row>
    <row r="241" spans="1:9">
      <c r="A241" s="177" t="s">
        <v>1255</v>
      </c>
      <c r="B241" s="177" t="s">
        <v>756</v>
      </c>
      <c r="C241" s="255">
        <v>35500</v>
      </c>
      <c r="D241" s="188"/>
      <c r="E241" s="191" t="s">
        <v>1255</v>
      </c>
      <c r="F241" s="191" t="s">
        <v>756</v>
      </c>
      <c r="G241" s="112">
        <v>35500</v>
      </c>
      <c r="H241" s="187">
        <f t="shared" si="3"/>
        <v>0</v>
      </c>
      <c r="I241" s="173"/>
    </row>
    <row r="242" spans="1:9">
      <c r="A242" s="177" t="s">
        <v>1256</v>
      </c>
      <c r="B242" s="177" t="s">
        <v>1257</v>
      </c>
      <c r="C242" s="255">
        <v>300000</v>
      </c>
      <c r="D242" s="188"/>
      <c r="E242" s="191" t="s">
        <v>1256</v>
      </c>
      <c r="F242" s="191" t="s">
        <v>1257</v>
      </c>
      <c r="G242" s="112">
        <v>300000</v>
      </c>
      <c r="H242" s="187">
        <f t="shared" si="3"/>
        <v>0</v>
      </c>
      <c r="I242" s="173"/>
    </row>
    <row r="243" spans="1:9">
      <c r="A243" s="177" t="s">
        <v>1258</v>
      </c>
      <c r="B243" s="177" t="s">
        <v>1259</v>
      </c>
      <c r="C243" s="255">
        <v>253440</v>
      </c>
      <c r="D243" s="188"/>
      <c r="E243" s="191" t="s">
        <v>1258</v>
      </c>
      <c r="F243" s="191" t="s">
        <v>1259</v>
      </c>
      <c r="G243" s="187">
        <v>253440</v>
      </c>
      <c r="H243" s="187">
        <f t="shared" si="3"/>
        <v>0</v>
      </c>
      <c r="I243" s="173"/>
    </row>
    <row r="244" spans="1:9">
      <c r="A244" s="14"/>
      <c r="B244" s="14"/>
      <c r="C244" s="14"/>
      <c r="D244" s="188"/>
      <c r="E244" s="14"/>
      <c r="F244" s="14"/>
      <c r="G244" s="14"/>
      <c r="H244" s="187">
        <f t="shared" si="3"/>
        <v>0</v>
      </c>
      <c r="I244" s="173"/>
    </row>
    <row r="245" spans="1:9">
      <c r="A245" s="14"/>
      <c r="B245" s="14"/>
      <c r="C245" s="148"/>
      <c r="D245" s="188"/>
      <c r="E245" s="14"/>
      <c r="F245" s="14"/>
      <c r="G245" s="148"/>
      <c r="H245" s="257">
        <f t="shared" si="3"/>
        <v>0</v>
      </c>
      <c r="I245" s="173"/>
    </row>
    <row r="246" spans="1:9" s="166" customFormat="1">
      <c r="D246" s="168"/>
      <c r="E246" s="133"/>
      <c r="F246" s="165"/>
      <c r="G246" s="162"/>
      <c r="H246" s="112"/>
      <c r="I246" s="150"/>
    </row>
    <row r="247" spans="1:9" s="166" customFormat="1">
      <c r="A247" s="133"/>
      <c r="C247" s="167">
        <f>SUM(C2:C246)</f>
        <v>541095464.62999988</v>
      </c>
      <c r="D247" s="168"/>
      <c r="E247" s="133"/>
      <c r="F247" s="165"/>
      <c r="G247" s="167">
        <f>SUM(G2:G246)</f>
        <v>544700843.88</v>
      </c>
      <c r="H247" s="167">
        <f>SUM(H2:H246)</f>
        <v>-3605379.2500000126</v>
      </c>
      <c r="I247" s="150"/>
    </row>
    <row r="248" spans="1:9" s="199" customFormat="1">
      <c r="A248" s="133"/>
      <c r="C248" s="167"/>
      <c r="D248" s="200"/>
      <c r="E248" s="133"/>
      <c r="F248" s="200"/>
      <c r="H248" s="14"/>
      <c r="I248" s="150"/>
    </row>
    <row r="249" spans="1:9" s="199" customFormat="1">
      <c r="A249" s="133"/>
      <c r="C249" s="167">
        <f>+C268</f>
        <v>541095464.63</v>
      </c>
      <c r="D249" s="200"/>
      <c r="E249" s="133"/>
      <c r="F249" s="200"/>
      <c r="H249" s="14"/>
      <c r="I249" s="150"/>
    </row>
    <row r="250" spans="1:9" s="199" customFormat="1">
      <c r="A250" s="133"/>
      <c r="C250" s="167"/>
      <c r="D250" s="200"/>
      <c r="E250" s="133"/>
      <c r="F250" s="200"/>
      <c r="H250" s="14"/>
      <c r="I250" s="150"/>
    </row>
    <row r="251" spans="1:9" s="199" customFormat="1">
      <c r="A251" s="133"/>
      <c r="C251" s="167">
        <f>+C247-C249</f>
        <v>0</v>
      </c>
      <c r="D251" s="200"/>
      <c r="E251" s="133"/>
      <c r="F251" s="200"/>
      <c r="H251" s="14"/>
      <c r="I251" s="150"/>
    </row>
    <row r="252" spans="1:9" s="199" customFormat="1">
      <c r="A252" s="133"/>
      <c r="C252" s="167"/>
      <c r="D252" s="200"/>
      <c r="E252" s="133"/>
      <c r="F252" s="200"/>
      <c r="H252" s="14"/>
      <c r="I252" s="150"/>
    </row>
    <row r="253" spans="1:9" s="199" customFormat="1">
      <c r="A253" s="133"/>
      <c r="C253" s="167"/>
      <c r="D253" s="200"/>
      <c r="E253" s="133"/>
      <c r="F253" s="200"/>
      <c r="H253" s="14"/>
      <c r="I253" s="150"/>
    </row>
    <row r="254" spans="1:9" s="199" customFormat="1">
      <c r="A254" s="133"/>
      <c r="C254" s="167"/>
      <c r="D254" s="200"/>
      <c r="E254" s="133"/>
      <c r="F254" s="200"/>
      <c r="H254" s="14"/>
      <c r="I254" s="150"/>
    </row>
    <row r="255" spans="1:9" s="199" customFormat="1">
      <c r="A255" s="133"/>
      <c r="C255" s="167"/>
      <c r="D255" s="200"/>
      <c r="E255" s="133"/>
      <c r="F255" s="200"/>
      <c r="H255" s="14"/>
      <c r="I255" s="150"/>
    </row>
    <row r="256" spans="1:9" s="166" customFormat="1">
      <c r="A256" s="133"/>
      <c r="B256" s="115"/>
      <c r="C256" s="167"/>
      <c r="D256" s="168"/>
      <c r="E256" s="133"/>
      <c r="F256" s="168"/>
      <c r="G256" s="167"/>
      <c r="H256" s="171"/>
      <c r="I256" s="150"/>
    </row>
    <row r="257" spans="1:10">
      <c r="A257" s="180"/>
      <c r="C257" s="126"/>
      <c r="D257" s="128"/>
      <c r="F257" s="128"/>
      <c r="G257" s="127"/>
    </row>
    <row r="258" spans="1:10" ht="15.75">
      <c r="A258" s="180"/>
      <c r="B258" s="102"/>
      <c r="C258" s="279" t="s">
        <v>959</v>
      </c>
      <c r="D258" s="279"/>
      <c r="E258" s="50"/>
      <c r="G258" s="279" t="s">
        <v>958</v>
      </c>
      <c r="H258" s="279"/>
      <c r="I258" s="151" t="s">
        <v>955</v>
      </c>
    </row>
    <row r="259" spans="1:10">
      <c r="A259" s="180"/>
      <c r="B259" s="103"/>
      <c r="C259" s="131" t="s">
        <v>964</v>
      </c>
      <c r="D259" s="152" t="s">
        <v>965</v>
      </c>
      <c r="G259" s="131" t="s">
        <v>964</v>
      </c>
      <c r="H259" s="132" t="s">
        <v>965</v>
      </c>
      <c r="I259" s="112"/>
    </row>
    <row r="260" spans="1:10">
      <c r="A260" s="180"/>
      <c r="B260" s="103"/>
      <c r="G260" s="128"/>
      <c r="H260" s="14"/>
      <c r="I260" s="112"/>
    </row>
    <row r="261" spans="1:10">
      <c r="A261" s="181">
        <v>20201</v>
      </c>
      <c r="B261" s="103" t="s">
        <v>847</v>
      </c>
      <c r="C261" s="215">
        <v>0</v>
      </c>
      <c r="G261" s="231">
        <v>0</v>
      </c>
      <c r="H261" s="14"/>
      <c r="I261" s="112">
        <f>+G261-C261</f>
        <v>0</v>
      </c>
      <c r="J261" s="103"/>
    </row>
    <row r="262" spans="1:10">
      <c r="A262" s="181">
        <v>20203</v>
      </c>
      <c r="B262" s="103" t="s">
        <v>848</v>
      </c>
      <c r="C262" s="209"/>
      <c r="D262" s="112">
        <f>+C263+C264</f>
        <v>7422916.1400000006</v>
      </c>
      <c r="G262" s="237"/>
      <c r="H262" s="112">
        <v>7422916.1400000006</v>
      </c>
      <c r="I262" s="112">
        <f t="shared" ref="I262:I300" si="4">+C262-G262</f>
        <v>0</v>
      </c>
      <c r="J262" s="103"/>
    </row>
    <row r="263" spans="1:10">
      <c r="A263" s="181">
        <v>202031</v>
      </c>
      <c r="B263" s="103" t="s">
        <v>849</v>
      </c>
      <c r="C263" s="251">
        <v>5026944.62</v>
      </c>
      <c r="E263" s="134"/>
      <c r="G263" s="231">
        <v>5026944.62</v>
      </c>
      <c r="H263" s="14"/>
      <c r="I263" s="112">
        <f t="shared" si="4"/>
        <v>0</v>
      </c>
      <c r="J263" s="103"/>
    </row>
    <row r="264" spans="1:10">
      <c r="A264" s="181">
        <v>202032</v>
      </c>
      <c r="B264" s="103" t="s">
        <v>850</v>
      </c>
      <c r="C264" s="251">
        <v>2395971.52</v>
      </c>
      <c r="E264" s="134"/>
      <c r="G264" s="231">
        <v>2395971.52</v>
      </c>
      <c r="H264" s="14"/>
      <c r="I264" s="112">
        <f t="shared" si="4"/>
        <v>0</v>
      </c>
      <c r="J264" s="103"/>
    </row>
    <row r="265" spans="1:10">
      <c r="A265" s="181">
        <v>20204</v>
      </c>
      <c r="B265" s="103" t="s">
        <v>851</v>
      </c>
      <c r="C265" s="252"/>
      <c r="E265" s="134"/>
      <c r="G265" s="237"/>
      <c r="H265" s="14"/>
      <c r="I265" s="112">
        <f t="shared" si="4"/>
        <v>0</v>
      </c>
      <c r="J265" s="103"/>
    </row>
    <row r="266" spans="1:10">
      <c r="A266" s="181">
        <v>202041</v>
      </c>
      <c r="B266" s="103" t="s">
        <v>852</v>
      </c>
      <c r="C266" s="251">
        <v>350714348.25</v>
      </c>
      <c r="E266" s="134"/>
      <c r="G266" s="231">
        <v>350714348.25</v>
      </c>
      <c r="H266" s="14"/>
      <c r="I266" s="112">
        <f t="shared" si="4"/>
        <v>0</v>
      </c>
      <c r="J266" s="103"/>
    </row>
    <row r="267" spans="1:10">
      <c r="A267" s="181">
        <v>203</v>
      </c>
      <c r="B267" s="103" t="s">
        <v>853</v>
      </c>
      <c r="C267" s="252"/>
      <c r="G267" s="237"/>
      <c r="H267" s="14"/>
      <c r="I267" s="112">
        <f t="shared" si="4"/>
        <v>0</v>
      </c>
      <c r="J267" s="103"/>
    </row>
    <row r="268" spans="1:10">
      <c r="A268" s="180">
        <v>20301</v>
      </c>
      <c r="B268" s="101" t="s">
        <v>854</v>
      </c>
      <c r="C268" s="251">
        <v>541095464.63</v>
      </c>
      <c r="D268" s="128"/>
      <c r="E268" s="134"/>
      <c r="G268" s="231">
        <v>544700843.88</v>
      </c>
      <c r="I268" s="112">
        <f t="shared" si="4"/>
        <v>-3605379.25</v>
      </c>
      <c r="J268" s="103"/>
    </row>
    <row r="269" spans="1:10">
      <c r="A269" s="181">
        <v>20306</v>
      </c>
      <c r="B269" s="103" t="s">
        <v>855</v>
      </c>
      <c r="C269" s="252"/>
      <c r="G269" s="237"/>
      <c r="H269" s="14"/>
      <c r="I269" s="112">
        <f t="shared" si="4"/>
        <v>0</v>
      </c>
      <c r="J269" s="103"/>
    </row>
    <row r="270" spans="1:10">
      <c r="A270" s="181">
        <v>2030601</v>
      </c>
      <c r="B270" s="103" t="s">
        <v>856</v>
      </c>
      <c r="C270" s="252"/>
      <c r="D270" s="98">
        <f>SUM(C271:C298)</f>
        <v>4431262</v>
      </c>
      <c r="G270" s="237"/>
      <c r="H270" s="112">
        <v>4431262</v>
      </c>
      <c r="I270" s="112">
        <f t="shared" si="4"/>
        <v>0</v>
      </c>
      <c r="J270" s="103"/>
    </row>
    <row r="271" spans="1:10">
      <c r="A271" s="181">
        <v>203060101</v>
      </c>
      <c r="B271" s="103" t="s">
        <v>857</v>
      </c>
      <c r="C271" s="251">
        <v>234468</v>
      </c>
      <c r="E271" s="134"/>
      <c r="G271" s="231">
        <v>234468</v>
      </c>
      <c r="H271" s="14"/>
      <c r="I271" s="112">
        <f t="shared" si="4"/>
        <v>0</v>
      </c>
      <c r="J271" s="103"/>
    </row>
    <row r="272" spans="1:10">
      <c r="A272" s="181">
        <v>203060102</v>
      </c>
      <c r="B272" s="103" t="s">
        <v>858</v>
      </c>
      <c r="C272" s="251">
        <v>186000</v>
      </c>
      <c r="E272" s="134"/>
      <c r="G272" s="231">
        <v>186000</v>
      </c>
      <c r="H272" s="113"/>
      <c r="I272" s="112">
        <f t="shared" si="4"/>
        <v>0</v>
      </c>
      <c r="J272" s="103"/>
    </row>
    <row r="273" spans="1:10">
      <c r="A273" s="181">
        <v>203060103</v>
      </c>
      <c r="B273" s="103" t="s">
        <v>859</v>
      </c>
      <c r="C273" s="251">
        <v>68779</v>
      </c>
      <c r="E273" s="134"/>
      <c r="G273" s="231">
        <v>68779</v>
      </c>
      <c r="I273" s="112">
        <f t="shared" si="4"/>
        <v>0</v>
      </c>
      <c r="J273" s="103"/>
    </row>
    <row r="274" spans="1:10">
      <c r="A274" s="181">
        <v>203060104</v>
      </c>
      <c r="B274" s="103" t="s">
        <v>860</v>
      </c>
      <c r="C274" s="251">
        <v>92234</v>
      </c>
      <c r="E274" s="134"/>
      <c r="G274" s="231">
        <v>92234</v>
      </c>
      <c r="H274" s="14"/>
      <c r="I274" s="112">
        <f t="shared" si="4"/>
        <v>0</v>
      </c>
      <c r="J274" s="103"/>
    </row>
    <row r="275" spans="1:10">
      <c r="A275" s="181">
        <v>203060105</v>
      </c>
      <c r="B275" s="103" t="s">
        <v>861</v>
      </c>
      <c r="C275" s="251">
        <v>137578</v>
      </c>
      <c r="E275" s="134"/>
      <c r="G275" s="231">
        <v>137578</v>
      </c>
      <c r="I275" s="112">
        <f t="shared" si="4"/>
        <v>0</v>
      </c>
      <c r="J275" s="103"/>
    </row>
    <row r="276" spans="1:10">
      <c r="A276" s="181">
        <v>203060106</v>
      </c>
      <c r="B276" s="103" t="s">
        <v>862</v>
      </c>
      <c r="C276" s="251">
        <v>234468</v>
      </c>
      <c r="E276" s="134"/>
      <c r="G276" s="231">
        <v>234468</v>
      </c>
      <c r="H276" s="14"/>
      <c r="I276" s="112">
        <f t="shared" si="4"/>
        <v>0</v>
      </c>
      <c r="J276" s="103"/>
    </row>
    <row r="277" spans="1:10">
      <c r="A277" s="181">
        <v>203060107</v>
      </c>
      <c r="B277" s="103" t="s">
        <v>863</v>
      </c>
      <c r="C277" s="251">
        <v>137578</v>
      </c>
      <c r="E277" s="134"/>
      <c r="G277" s="231">
        <v>137578</v>
      </c>
      <c r="H277" s="14"/>
      <c r="I277" s="112">
        <f t="shared" si="4"/>
        <v>0</v>
      </c>
      <c r="J277" s="103"/>
    </row>
    <row r="278" spans="1:10">
      <c r="A278" s="181">
        <v>203060109</v>
      </c>
      <c r="B278" s="103" t="s">
        <v>864</v>
      </c>
      <c r="C278" s="251">
        <v>186000</v>
      </c>
      <c r="E278" s="134"/>
      <c r="G278" s="231">
        <v>186000</v>
      </c>
      <c r="H278" s="14"/>
      <c r="I278" s="112">
        <f t="shared" si="4"/>
        <v>0</v>
      </c>
      <c r="J278" s="103"/>
    </row>
    <row r="279" spans="1:10">
      <c r="A279" s="181">
        <v>203060110</v>
      </c>
      <c r="B279" s="103" t="s">
        <v>865</v>
      </c>
      <c r="C279" s="251">
        <v>137558</v>
      </c>
      <c r="E279" s="134"/>
      <c r="G279" s="231">
        <v>137558</v>
      </c>
      <c r="H279" s="14"/>
      <c r="I279" s="112">
        <f t="shared" si="4"/>
        <v>0</v>
      </c>
      <c r="J279" s="103"/>
    </row>
    <row r="280" spans="1:10">
      <c r="A280" s="181">
        <v>203060112</v>
      </c>
      <c r="B280" s="103" t="s">
        <v>866</v>
      </c>
      <c r="C280" s="251">
        <v>110234</v>
      </c>
      <c r="E280" s="134"/>
      <c r="G280" s="231">
        <v>110234</v>
      </c>
      <c r="H280" s="14"/>
      <c r="I280" s="112">
        <f t="shared" si="4"/>
        <v>0</v>
      </c>
      <c r="J280" s="103"/>
    </row>
    <row r="281" spans="1:10">
      <c r="A281" s="181">
        <v>203060113</v>
      </c>
      <c r="B281" s="103" t="s">
        <v>867</v>
      </c>
      <c r="C281" s="251">
        <v>137558</v>
      </c>
      <c r="E281" s="134"/>
      <c r="G281" s="231">
        <v>137558</v>
      </c>
      <c r="H281" s="14"/>
      <c r="I281" s="112">
        <f t="shared" si="4"/>
        <v>0</v>
      </c>
      <c r="J281" s="103"/>
    </row>
    <row r="282" spans="1:10">
      <c r="A282" s="181">
        <v>203060114</v>
      </c>
      <c r="B282" s="103" t="s">
        <v>868</v>
      </c>
      <c r="C282" s="251">
        <v>235000</v>
      </c>
      <c r="E282" s="134"/>
      <c r="G282" s="231">
        <v>235000</v>
      </c>
      <c r="H282" s="14"/>
      <c r="I282" s="112">
        <f t="shared" si="4"/>
        <v>0</v>
      </c>
      <c r="J282" s="103"/>
    </row>
    <row r="283" spans="1:10">
      <c r="A283" s="181">
        <v>203060115</v>
      </c>
      <c r="B283" s="103" t="s">
        <v>869</v>
      </c>
      <c r="C283" s="251">
        <v>184468</v>
      </c>
      <c r="E283" s="134"/>
      <c r="G283" s="231">
        <v>184468</v>
      </c>
      <c r="H283" s="14"/>
      <c r="I283" s="112">
        <f t="shared" si="4"/>
        <v>0</v>
      </c>
      <c r="J283" s="103"/>
    </row>
    <row r="284" spans="1:10">
      <c r="A284" s="181">
        <v>203060116</v>
      </c>
      <c r="B284" s="103" t="s">
        <v>870</v>
      </c>
      <c r="C284" s="251">
        <v>234534</v>
      </c>
      <c r="E284" s="134"/>
      <c r="G284" s="231">
        <v>234534</v>
      </c>
      <c r="H284" s="14"/>
      <c r="I284" s="112">
        <f t="shared" si="4"/>
        <v>0</v>
      </c>
      <c r="J284" s="103"/>
    </row>
    <row r="285" spans="1:10">
      <c r="A285" s="181">
        <v>203060117</v>
      </c>
      <c r="B285" s="103" t="s">
        <v>871</v>
      </c>
      <c r="C285" s="251">
        <v>184468</v>
      </c>
      <c r="E285" s="134"/>
      <c r="G285" s="231">
        <v>184468</v>
      </c>
      <c r="H285" s="14"/>
      <c r="I285" s="112">
        <f t="shared" si="4"/>
        <v>0</v>
      </c>
      <c r="J285" s="103"/>
    </row>
    <row r="286" spans="1:10">
      <c r="A286" s="181">
        <v>203060118</v>
      </c>
      <c r="B286" s="103" t="s">
        <v>872</v>
      </c>
      <c r="C286" s="251">
        <v>234468</v>
      </c>
      <c r="E286" s="134"/>
      <c r="G286" s="231">
        <v>234468</v>
      </c>
      <c r="H286" s="14"/>
      <c r="I286" s="112">
        <f t="shared" si="4"/>
        <v>0</v>
      </c>
      <c r="J286" s="103"/>
    </row>
    <row r="287" spans="1:10">
      <c r="A287" s="181">
        <v>203060119</v>
      </c>
      <c r="B287" s="103" t="s">
        <v>873</v>
      </c>
      <c r="C287" s="251">
        <v>92234</v>
      </c>
      <c r="E287" s="134"/>
      <c r="G287" s="231">
        <v>92234</v>
      </c>
      <c r="H287" s="14"/>
      <c r="I287" s="112">
        <f t="shared" si="4"/>
        <v>0</v>
      </c>
      <c r="J287" s="103"/>
    </row>
    <row r="288" spans="1:10">
      <c r="A288" s="181">
        <v>203060121</v>
      </c>
      <c r="B288" s="103" t="s">
        <v>874</v>
      </c>
      <c r="C288" s="251">
        <v>100000</v>
      </c>
      <c r="E288" s="134"/>
      <c r="G288" s="231">
        <v>100000</v>
      </c>
      <c r="H288" s="14"/>
      <c r="I288" s="112">
        <f t="shared" si="4"/>
        <v>0</v>
      </c>
      <c r="J288" s="103"/>
    </row>
    <row r="289" spans="1:10">
      <c r="A289" s="181">
        <v>203060122</v>
      </c>
      <c r="B289" s="103" t="s">
        <v>875</v>
      </c>
      <c r="C289" s="251">
        <v>187557</v>
      </c>
      <c r="E289" s="134"/>
      <c r="G289" s="231">
        <v>187557</v>
      </c>
      <c r="H289" s="14"/>
      <c r="I289" s="112">
        <f t="shared" si="4"/>
        <v>0</v>
      </c>
      <c r="J289" s="103"/>
    </row>
    <row r="290" spans="1:10">
      <c r="A290" s="181">
        <v>203060123</v>
      </c>
      <c r="B290" s="103" t="s">
        <v>876</v>
      </c>
      <c r="C290" s="251">
        <v>137558</v>
      </c>
      <c r="E290" s="134"/>
      <c r="G290" s="231">
        <v>137558</v>
      </c>
      <c r="H290" s="14"/>
      <c r="I290" s="112">
        <f t="shared" si="4"/>
        <v>0</v>
      </c>
      <c r="J290" s="103"/>
    </row>
    <row r="291" spans="1:10">
      <c r="A291" s="181">
        <v>203060124</v>
      </c>
      <c r="B291" s="103" t="s">
        <v>877</v>
      </c>
      <c r="C291" s="251">
        <v>185000</v>
      </c>
      <c r="E291" s="134"/>
      <c r="G291" s="231">
        <v>185000</v>
      </c>
      <c r="H291" s="14"/>
      <c r="I291" s="112">
        <f t="shared" si="4"/>
        <v>0</v>
      </c>
      <c r="J291" s="103"/>
    </row>
    <row r="292" spans="1:10">
      <c r="A292" s="181">
        <v>203060125</v>
      </c>
      <c r="B292" s="103" t="s">
        <v>878</v>
      </c>
      <c r="C292" s="251">
        <v>234468</v>
      </c>
      <c r="E292" s="134"/>
      <c r="G292" s="231">
        <v>234468</v>
      </c>
      <c r="H292" s="14"/>
      <c r="I292" s="112">
        <f t="shared" si="4"/>
        <v>0</v>
      </c>
      <c r="J292" s="103"/>
    </row>
    <row r="293" spans="1:10">
      <c r="A293" s="181">
        <v>203060126</v>
      </c>
      <c r="B293" s="103" t="s">
        <v>879</v>
      </c>
      <c r="C293" s="251">
        <v>83779</v>
      </c>
      <c r="E293" s="134"/>
      <c r="G293" s="231">
        <v>83779</v>
      </c>
      <c r="H293" s="14"/>
      <c r="I293" s="112">
        <f t="shared" si="4"/>
        <v>0</v>
      </c>
      <c r="J293" s="103"/>
    </row>
    <row r="294" spans="1:10">
      <c r="A294" s="181">
        <v>203060127</v>
      </c>
      <c r="B294" s="103" t="s">
        <v>880</v>
      </c>
      <c r="C294" s="251">
        <v>68779</v>
      </c>
      <c r="E294" s="134"/>
      <c r="G294" s="231">
        <v>68779</v>
      </c>
      <c r="H294" s="14"/>
      <c r="I294" s="112">
        <f t="shared" si="4"/>
        <v>0</v>
      </c>
      <c r="J294" s="103"/>
    </row>
    <row r="295" spans="1:10">
      <c r="A295" s="181">
        <v>203060128</v>
      </c>
      <c r="B295" s="103" t="s">
        <v>881</v>
      </c>
      <c r="C295" s="251">
        <v>68779</v>
      </c>
      <c r="E295" s="134"/>
      <c r="G295" s="231">
        <v>68779</v>
      </c>
      <c r="H295" s="14"/>
      <c r="I295" s="112">
        <f t="shared" si="4"/>
        <v>0</v>
      </c>
      <c r="J295" s="103"/>
    </row>
    <row r="296" spans="1:10">
      <c r="A296" s="181">
        <v>203060129</v>
      </c>
      <c r="B296" s="103" t="s">
        <v>882</v>
      </c>
      <c r="C296" s="251">
        <v>234468</v>
      </c>
      <c r="E296" s="134"/>
      <c r="G296" s="231">
        <v>234468</v>
      </c>
      <c r="H296" s="14"/>
      <c r="I296" s="112">
        <f t="shared" si="4"/>
        <v>0</v>
      </c>
      <c r="J296" s="103"/>
    </row>
    <row r="297" spans="1:10">
      <c r="A297" s="181">
        <v>203060130</v>
      </c>
      <c r="B297" s="103" t="s">
        <v>883</v>
      </c>
      <c r="C297" s="251">
        <v>234468</v>
      </c>
      <c r="E297" s="134"/>
      <c r="G297" s="231">
        <v>234468</v>
      </c>
      <c r="H297" s="14"/>
      <c r="I297" s="112">
        <f t="shared" si="4"/>
        <v>0</v>
      </c>
      <c r="J297" s="103"/>
    </row>
    <row r="298" spans="1:10">
      <c r="A298" s="181">
        <v>203060131</v>
      </c>
      <c r="B298" s="103" t="s">
        <v>884</v>
      </c>
      <c r="C298" s="251">
        <v>68779</v>
      </c>
      <c r="E298" s="134"/>
      <c r="G298" s="231">
        <v>68779</v>
      </c>
      <c r="H298" s="14"/>
      <c r="I298" s="112">
        <f t="shared" si="4"/>
        <v>0</v>
      </c>
      <c r="J298" s="103"/>
    </row>
    <row r="299" spans="1:10">
      <c r="A299" s="181">
        <v>204</v>
      </c>
      <c r="B299" s="103" t="s">
        <v>885</v>
      </c>
      <c r="C299" s="252"/>
      <c r="D299" s="103"/>
      <c r="E299" s="134"/>
      <c r="G299" s="237"/>
      <c r="H299" s="14"/>
      <c r="I299" s="112">
        <f t="shared" si="4"/>
        <v>0</v>
      </c>
      <c r="J299" s="103"/>
    </row>
    <row r="300" spans="1:10" ht="15.75">
      <c r="A300" s="181">
        <v>20401</v>
      </c>
      <c r="B300" s="103" t="s">
        <v>886</v>
      </c>
      <c r="C300" s="251">
        <v>3540961.4</v>
      </c>
      <c r="D300" s="105">
        <f>SUM(C316:C323)+C300+C302+C303+C310+C327+C330+SUM(C332:C337)+-C335+C338</f>
        <v>21404683.57</v>
      </c>
      <c r="E300" s="112"/>
      <c r="F300" s="227">
        <f>+C300+C302+C303+C310+SUM(C316:C323)+C327+C330+C332+C333+C336+C337+C338</f>
        <v>21404683.57</v>
      </c>
      <c r="G300" s="119">
        <v>3525961.4</v>
      </c>
      <c r="H300" s="105">
        <f>SUM(G316:G323)+G300+G302+G303+G310+G327+G330+SUM(G332:G337)+-G335+G338</f>
        <v>20916123.910000004</v>
      </c>
      <c r="I300" s="112">
        <f t="shared" si="4"/>
        <v>15000</v>
      </c>
      <c r="J300" s="153">
        <f>+D300-H300</f>
        <v>488559.65999999642</v>
      </c>
    </row>
    <row r="301" spans="1:10" ht="15.75">
      <c r="A301" s="181">
        <v>20402</v>
      </c>
      <c r="B301" s="103" t="s">
        <v>887</v>
      </c>
      <c r="C301" s="251">
        <v>102294202.2</v>
      </c>
      <c r="D301" s="103"/>
      <c r="E301" s="134"/>
      <c r="G301" s="111">
        <v>99594743.189999998</v>
      </c>
      <c r="H301" s="14"/>
      <c r="I301" s="112">
        <f>+C301-G301</f>
        <v>2699459.0100000054</v>
      </c>
      <c r="J301" s="103"/>
    </row>
    <row r="302" spans="1:10" ht="15.75">
      <c r="A302" s="181">
        <v>20403</v>
      </c>
      <c r="B302" s="103" t="s">
        <v>888</v>
      </c>
      <c r="C302" s="251">
        <v>1172434.05</v>
      </c>
      <c r="D302" s="103"/>
      <c r="E302" s="134"/>
      <c r="G302" s="119">
        <v>1172434.05</v>
      </c>
      <c r="H302" s="14"/>
      <c r="I302" s="112">
        <f t="shared" ref="I302:I338" si="5">+C302-G302</f>
        <v>0</v>
      </c>
      <c r="J302" s="103"/>
    </row>
    <row r="303" spans="1:10" ht="15.75">
      <c r="A303" s="181">
        <v>20404</v>
      </c>
      <c r="B303" s="103" t="s">
        <v>889</v>
      </c>
      <c r="C303" s="251">
        <v>1342965.73</v>
      </c>
      <c r="D303" s="103"/>
      <c r="E303" s="134"/>
      <c r="G303" s="119">
        <v>1342965.89</v>
      </c>
      <c r="H303" s="14"/>
      <c r="I303" s="112">
        <f t="shared" si="5"/>
        <v>-0.15999999991618097</v>
      </c>
      <c r="J303" s="103"/>
    </row>
    <row r="304" spans="1:10" ht="15.75">
      <c r="A304" s="181">
        <v>20406</v>
      </c>
      <c r="B304" s="103" t="s">
        <v>890</v>
      </c>
      <c r="C304" s="251">
        <v>6983595.3600000003</v>
      </c>
      <c r="D304" s="103"/>
      <c r="E304" s="134"/>
      <c r="G304" s="118">
        <v>6922820.3600000003</v>
      </c>
      <c r="H304" s="14"/>
      <c r="I304" s="112">
        <f t="shared" si="5"/>
        <v>60775</v>
      </c>
      <c r="J304" s="103"/>
    </row>
    <row r="305" spans="1:10" ht="15.75">
      <c r="A305" s="181">
        <v>20407</v>
      </c>
      <c r="B305" s="103" t="s">
        <v>891</v>
      </c>
      <c r="C305" s="251">
        <v>100247990.34</v>
      </c>
      <c r="D305" s="104">
        <f>SUM(C305:C309)+C301+C312+C313+C314+C328+C329+C331</f>
        <v>251675527.33000001</v>
      </c>
      <c r="E305" s="134"/>
      <c r="G305" s="111">
        <v>98380009.129999995</v>
      </c>
      <c r="H305" s="112">
        <f>SUM(G305:G309)+G301+G312+G313+G314+G328+G329+G331</f>
        <v>246597294.75999999</v>
      </c>
      <c r="I305" s="112">
        <f t="shared" si="5"/>
        <v>1867981.2100000083</v>
      </c>
      <c r="J305" s="153">
        <f>+D305-H305</f>
        <v>5078232.5700000226</v>
      </c>
    </row>
    <row r="306" spans="1:10" ht="15.75">
      <c r="A306" s="181">
        <v>20408</v>
      </c>
      <c r="B306" s="103" t="s">
        <v>892</v>
      </c>
      <c r="C306" s="251">
        <v>2920909.19</v>
      </c>
      <c r="D306" s="103"/>
      <c r="E306" s="134"/>
      <c r="G306" s="111">
        <v>2920909.19</v>
      </c>
      <c r="H306" s="14"/>
      <c r="I306" s="112">
        <f t="shared" si="5"/>
        <v>0</v>
      </c>
      <c r="J306" s="103"/>
    </row>
    <row r="307" spans="1:10" ht="15.75">
      <c r="A307" s="181">
        <v>20409</v>
      </c>
      <c r="B307" s="103" t="s">
        <v>893</v>
      </c>
      <c r="C307" s="251">
        <v>962173.92</v>
      </c>
      <c r="D307" s="103"/>
      <c r="E307" s="134"/>
      <c r="G307" s="111">
        <v>941428.92</v>
      </c>
      <c r="I307" s="112">
        <f t="shared" si="5"/>
        <v>20745</v>
      </c>
      <c r="J307" s="103"/>
    </row>
    <row r="308" spans="1:10" ht="15.75">
      <c r="A308" s="181">
        <v>20410</v>
      </c>
      <c r="B308" s="103" t="s">
        <v>894</v>
      </c>
      <c r="C308" s="251">
        <v>12747940.960000001</v>
      </c>
      <c r="D308" s="103"/>
      <c r="E308" s="134"/>
      <c r="G308" s="111">
        <v>12385223.609999999</v>
      </c>
      <c r="I308" s="112">
        <f t="shared" si="5"/>
        <v>362717.35000000149</v>
      </c>
      <c r="J308" s="103"/>
    </row>
    <row r="309" spans="1:10" ht="15.75">
      <c r="A309" s="181">
        <v>20411</v>
      </c>
      <c r="B309" s="103" t="s">
        <v>895</v>
      </c>
      <c r="C309" s="251">
        <v>991330.06</v>
      </c>
      <c r="D309" s="103"/>
      <c r="E309" s="134"/>
      <c r="G309" s="111">
        <v>991330.06</v>
      </c>
      <c r="I309" s="112">
        <f t="shared" si="5"/>
        <v>0</v>
      </c>
      <c r="J309" s="103"/>
    </row>
    <row r="310" spans="1:10" ht="15.75">
      <c r="A310" s="181">
        <v>20412</v>
      </c>
      <c r="B310" s="103" t="s">
        <v>896</v>
      </c>
      <c r="C310" s="251">
        <v>5981188.1699999999</v>
      </c>
      <c r="D310" s="103"/>
      <c r="E310" s="134"/>
      <c r="G310" s="119">
        <v>5626057.9000000004</v>
      </c>
      <c r="I310" s="112">
        <f t="shared" si="5"/>
        <v>355130.26999999955</v>
      </c>
      <c r="J310" s="103"/>
    </row>
    <row r="311" spans="1:10" ht="15.75">
      <c r="A311" s="181">
        <v>20413</v>
      </c>
      <c r="B311" s="103" t="s">
        <v>897</v>
      </c>
      <c r="C311" s="252"/>
      <c r="D311" s="103"/>
      <c r="E311" s="134"/>
      <c r="G311" s="110"/>
      <c r="H311" s="14"/>
      <c r="I311" s="112">
        <f t="shared" si="5"/>
        <v>0</v>
      </c>
      <c r="J311" s="103"/>
    </row>
    <row r="312" spans="1:10" ht="15.75">
      <c r="A312" s="181">
        <v>204132</v>
      </c>
      <c r="B312" s="103" t="s">
        <v>898</v>
      </c>
      <c r="C312" s="251">
        <v>1689174</v>
      </c>
      <c r="D312" s="103"/>
      <c r="E312" s="134"/>
      <c r="G312" s="111">
        <v>1689174</v>
      </c>
      <c r="H312" s="14"/>
      <c r="I312" s="112">
        <f t="shared" si="5"/>
        <v>0</v>
      </c>
      <c r="J312" s="103"/>
    </row>
    <row r="313" spans="1:10" ht="15.75">
      <c r="A313" s="181">
        <v>20414</v>
      </c>
      <c r="B313" s="103" t="s">
        <v>899</v>
      </c>
      <c r="C313" s="251">
        <v>5683735.4199999999</v>
      </c>
      <c r="D313" s="103"/>
      <c r="E313" s="134"/>
      <c r="G313" s="111">
        <v>5680635.4199999999</v>
      </c>
      <c r="I313" s="112">
        <f t="shared" si="5"/>
        <v>3100</v>
      </c>
      <c r="J313" s="103"/>
    </row>
    <row r="314" spans="1:10" ht="15.75">
      <c r="A314" s="181">
        <v>20415</v>
      </c>
      <c r="B314" s="103" t="s">
        <v>900</v>
      </c>
      <c r="C314" s="251">
        <v>14659169.42</v>
      </c>
      <c r="D314" s="103"/>
      <c r="E314" s="134"/>
      <c r="G314" s="111">
        <v>14569439.42</v>
      </c>
      <c r="H314" s="14"/>
      <c r="I314" s="112">
        <f t="shared" si="5"/>
        <v>89730</v>
      </c>
      <c r="J314" s="103"/>
    </row>
    <row r="315" spans="1:10" ht="15.75">
      <c r="A315" s="181">
        <v>20416</v>
      </c>
      <c r="B315" s="103" t="s">
        <v>901</v>
      </c>
      <c r="C315" s="252"/>
      <c r="D315" s="103"/>
      <c r="E315" s="134"/>
      <c r="G315" s="110"/>
      <c r="H315" s="14"/>
      <c r="I315" s="112">
        <f t="shared" si="5"/>
        <v>0</v>
      </c>
      <c r="J315" s="103"/>
    </row>
    <row r="316" spans="1:10" ht="15.75">
      <c r="A316" s="181">
        <v>2041601</v>
      </c>
      <c r="B316" s="103" t="s">
        <v>902</v>
      </c>
      <c r="C316" s="251">
        <v>17696.45</v>
      </c>
      <c r="D316" s="102"/>
      <c r="E316" s="134"/>
      <c r="G316" s="119">
        <v>17696.45</v>
      </c>
      <c r="I316" s="112">
        <f t="shared" si="5"/>
        <v>0</v>
      </c>
      <c r="J316" s="103"/>
    </row>
    <row r="317" spans="1:10" ht="15.75">
      <c r="A317" s="181">
        <v>2041602</v>
      </c>
      <c r="B317" s="103" t="s">
        <v>903</v>
      </c>
      <c r="C317" s="251">
        <v>46818.49</v>
      </c>
      <c r="D317" s="102"/>
      <c r="E317" s="134"/>
      <c r="G317" s="119">
        <v>46818.49</v>
      </c>
      <c r="H317" s="14"/>
      <c r="I317" s="112">
        <f t="shared" si="5"/>
        <v>0</v>
      </c>
      <c r="J317" s="103"/>
    </row>
    <row r="318" spans="1:10" ht="15.75">
      <c r="A318" s="181">
        <v>2041603</v>
      </c>
      <c r="B318" s="103" t="s">
        <v>904</v>
      </c>
      <c r="C318" s="251">
        <v>8766.84</v>
      </c>
      <c r="D318" s="102"/>
      <c r="E318" s="134"/>
      <c r="G318" s="119">
        <v>8766.84</v>
      </c>
      <c r="H318" s="14"/>
      <c r="I318" s="112">
        <f t="shared" si="5"/>
        <v>0</v>
      </c>
      <c r="J318" s="103"/>
    </row>
    <row r="319" spans="1:10" ht="15.75">
      <c r="A319" s="181">
        <v>2041604</v>
      </c>
      <c r="B319" s="103" t="s">
        <v>885</v>
      </c>
      <c r="C319" s="251">
        <v>1386.61</v>
      </c>
      <c r="D319" s="102"/>
      <c r="E319" s="134"/>
      <c r="G319" s="119">
        <v>1386.61</v>
      </c>
      <c r="H319" s="14"/>
      <c r="I319" s="112">
        <f t="shared" si="5"/>
        <v>0</v>
      </c>
      <c r="J319" s="103"/>
    </row>
    <row r="320" spans="1:10" ht="15.75">
      <c r="A320" s="181">
        <v>2041605</v>
      </c>
      <c r="B320" s="103" t="s">
        <v>905</v>
      </c>
      <c r="C320" s="251">
        <v>92850</v>
      </c>
      <c r="D320" s="102"/>
      <c r="E320" s="134"/>
      <c r="G320" s="119">
        <v>92850</v>
      </c>
      <c r="H320" s="14"/>
      <c r="I320" s="112">
        <f t="shared" si="5"/>
        <v>0</v>
      </c>
      <c r="J320" s="103"/>
    </row>
    <row r="321" spans="1:10" ht="15.75">
      <c r="A321" s="181">
        <v>2041606</v>
      </c>
      <c r="B321" s="103" t="s">
        <v>906</v>
      </c>
      <c r="C321" s="251">
        <v>5700745.8200000003</v>
      </c>
      <c r="D321" s="102"/>
      <c r="E321" s="134"/>
      <c r="G321" s="119">
        <v>5700745.8200000003</v>
      </c>
      <c r="H321" s="14"/>
      <c r="I321" s="112">
        <f t="shared" si="5"/>
        <v>0</v>
      </c>
      <c r="J321" s="103"/>
    </row>
    <row r="322" spans="1:10" ht="15.75">
      <c r="A322" s="181">
        <v>2041607</v>
      </c>
      <c r="B322" s="103" t="s">
        <v>907</v>
      </c>
      <c r="C322" s="251">
        <v>2099447.09</v>
      </c>
      <c r="D322" s="102"/>
      <c r="E322" s="134"/>
      <c r="G322" s="119">
        <v>2220805.54</v>
      </c>
      <c r="H322" s="14"/>
      <c r="I322" s="112">
        <f t="shared" si="5"/>
        <v>-121358.45000000019</v>
      </c>
      <c r="J322" s="103"/>
    </row>
    <row r="323" spans="1:10" ht="15.75">
      <c r="A323" s="181">
        <v>20418</v>
      </c>
      <c r="B323" s="103" t="s">
        <v>908</v>
      </c>
      <c r="C323" s="251">
        <v>23599</v>
      </c>
      <c r="D323" s="102"/>
      <c r="E323" s="134"/>
      <c r="G323" s="119">
        <v>23599</v>
      </c>
      <c r="I323" s="112">
        <f t="shared" si="5"/>
        <v>0</v>
      </c>
      <c r="J323" s="103"/>
    </row>
    <row r="324" spans="1:10" ht="15.75">
      <c r="A324" s="181">
        <v>20419</v>
      </c>
      <c r="B324" s="103" t="s">
        <v>909</v>
      </c>
      <c r="C324" s="251">
        <v>25827.5</v>
      </c>
      <c r="D324" s="102"/>
      <c r="E324" s="134"/>
      <c r="G324" s="109">
        <v>44110</v>
      </c>
      <c r="H324" s="14"/>
      <c r="I324" s="104">
        <f t="shared" si="5"/>
        <v>-18282.5</v>
      </c>
      <c r="J324" s="103"/>
    </row>
    <row r="325" spans="1:10" ht="15.75">
      <c r="A325" s="181">
        <v>20420</v>
      </c>
      <c r="B325" s="240" t="s">
        <v>910</v>
      </c>
      <c r="C325" s="251">
        <v>0</v>
      </c>
      <c r="D325" s="102"/>
      <c r="E325" s="134"/>
      <c r="G325" s="109">
        <v>0</v>
      </c>
      <c r="I325" s="104">
        <f t="shared" si="5"/>
        <v>0</v>
      </c>
      <c r="J325" s="103"/>
    </row>
    <row r="326" spans="1:10" ht="15.75">
      <c r="A326" s="181">
        <v>20422</v>
      </c>
      <c r="B326" s="103" t="s">
        <v>911</v>
      </c>
      <c r="C326" s="251">
        <v>347850932.36000001</v>
      </c>
      <c r="D326" s="102"/>
      <c r="E326" s="134"/>
      <c r="G326" s="109">
        <v>352337352.14999998</v>
      </c>
      <c r="H326" s="14"/>
      <c r="I326" s="104">
        <f t="shared" si="5"/>
        <v>-4486419.7899999619</v>
      </c>
      <c r="J326" s="103"/>
    </row>
    <row r="327" spans="1:10" ht="15.75">
      <c r="A327" s="181">
        <v>20427</v>
      </c>
      <c r="B327" s="103" t="s">
        <v>912</v>
      </c>
      <c r="C327" s="251">
        <v>6950</v>
      </c>
      <c r="D327" s="129"/>
      <c r="E327" s="134"/>
      <c r="G327" s="119">
        <v>6950</v>
      </c>
      <c r="H327" s="14"/>
      <c r="I327" s="112">
        <f t="shared" si="5"/>
        <v>0</v>
      </c>
      <c r="J327" s="103"/>
    </row>
    <row r="328" spans="1:10" ht="15.75">
      <c r="A328" s="181">
        <v>20428</v>
      </c>
      <c r="B328" s="103" t="s">
        <v>913</v>
      </c>
      <c r="C328" s="251">
        <v>2652392.81</v>
      </c>
      <c r="D328" s="102"/>
      <c r="E328" s="134"/>
      <c r="G328" s="111">
        <v>2652392.81</v>
      </c>
      <c r="H328" s="14"/>
      <c r="I328" s="112">
        <f t="shared" si="5"/>
        <v>0</v>
      </c>
      <c r="J328" s="103"/>
    </row>
    <row r="329" spans="1:10" ht="15.75">
      <c r="A329" s="181">
        <v>20429</v>
      </c>
      <c r="B329" s="103" t="s">
        <v>914</v>
      </c>
      <c r="C329" s="251">
        <v>1440703.83</v>
      </c>
      <c r="D329" s="102"/>
      <c r="E329" s="134"/>
      <c r="G329" s="111">
        <v>1406203.83</v>
      </c>
      <c r="H329" s="14"/>
      <c r="I329" s="112">
        <f t="shared" si="5"/>
        <v>34500</v>
      </c>
      <c r="J329" s="103"/>
    </row>
    <row r="330" spans="1:10" ht="15.75">
      <c r="A330" s="181">
        <v>20430</v>
      </c>
      <c r="B330" s="103" t="s">
        <v>915</v>
      </c>
      <c r="C330" s="251">
        <v>35655.15</v>
      </c>
      <c r="D330" s="102"/>
      <c r="E330" s="134"/>
      <c r="G330" s="119">
        <v>35655.15</v>
      </c>
      <c r="H330" s="14"/>
      <c r="I330" s="112">
        <f t="shared" si="5"/>
        <v>0</v>
      </c>
      <c r="J330" s="103"/>
    </row>
    <row r="331" spans="1:10" ht="15.75">
      <c r="A331" s="181">
        <v>20431</v>
      </c>
      <c r="B331" s="103" t="s">
        <v>916</v>
      </c>
      <c r="C331" s="251">
        <v>5385805.1799999997</v>
      </c>
      <c r="D331" s="102"/>
      <c r="E331" s="134"/>
      <c r="G331" s="111">
        <v>5385805.1799999997</v>
      </c>
      <c r="H331" s="14"/>
      <c r="I331" s="112">
        <f t="shared" si="5"/>
        <v>0</v>
      </c>
      <c r="J331" s="103"/>
    </row>
    <row r="332" spans="1:10" ht="15.75">
      <c r="A332" s="181">
        <v>20434</v>
      </c>
      <c r="B332" s="103" t="s">
        <v>917</v>
      </c>
      <c r="C332" s="251">
        <v>30000</v>
      </c>
      <c r="D332" s="102"/>
      <c r="E332" s="134"/>
      <c r="G332" s="119">
        <v>30000</v>
      </c>
      <c r="H332" s="14"/>
      <c r="I332" s="112">
        <f t="shared" si="5"/>
        <v>0</v>
      </c>
      <c r="J332" s="103"/>
    </row>
    <row r="333" spans="1:10" ht="15.75">
      <c r="A333" s="181">
        <v>20435</v>
      </c>
      <c r="B333" s="103" t="s">
        <v>918</v>
      </c>
      <c r="C333" s="251">
        <v>533960.14</v>
      </c>
      <c r="D333" s="102"/>
      <c r="E333" s="134"/>
      <c r="G333" s="119">
        <v>533960.14</v>
      </c>
      <c r="H333" s="14"/>
      <c r="I333" s="112">
        <f t="shared" si="5"/>
        <v>0</v>
      </c>
      <c r="J333" s="103"/>
    </row>
    <row r="334" spans="1:10" ht="15.75">
      <c r="A334" s="181">
        <v>20436</v>
      </c>
      <c r="B334" s="103" t="s">
        <v>919</v>
      </c>
      <c r="C334" s="251">
        <v>0</v>
      </c>
      <c r="D334" s="102"/>
      <c r="G334" s="119">
        <v>0</v>
      </c>
      <c r="H334" s="14"/>
      <c r="I334" s="112">
        <f t="shared" si="5"/>
        <v>0</v>
      </c>
      <c r="J334" s="103"/>
    </row>
    <row r="335" spans="1:10" ht="15.75">
      <c r="A335" s="181">
        <v>20437</v>
      </c>
      <c r="B335" s="102" t="s">
        <v>920</v>
      </c>
      <c r="C335" s="251">
        <v>0</v>
      </c>
      <c r="D335" s="102"/>
      <c r="G335" s="118">
        <v>209600</v>
      </c>
      <c r="H335" s="14"/>
      <c r="I335" s="112">
        <f t="shared" si="5"/>
        <v>-209600</v>
      </c>
      <c r="J335" s="103"/>
    </row>
    <row r="336" spans="1:10" ht="15.75">
      <c r="A336" s="181">
        <v>20438</v>
      </c>
      <c r="B336" s="103" t="s">
        <v>921</v>
      </c>
      <c r="C336" s="251">
        <v>12127.8</v>
      </c>
      <c r="G336" s="119">
        <v>12127.8</v>
      </c>
      <c r="H336" s="14"/>
      <c r="I336" s="112">
        <f t="shared" si="5"/>
        <v>0</v>
      </c>
      <c r="J336" s="103"/>
    </row>
    <row r="337" spans="1:10" ht="15.75">
      <c r="A337" s="181">
        <v>20439</v>
      </c>
      <c r="B337" s="103" t="s">
        <v>922</v>
      </c>
      <c r="C337" s="251">
        <v>26282.66</v>
      </c>
      <c r="D337" s="145"/>
      <c r="E337" s="146"/>
      <c r="G337" s="119">
        <v>26282.66</v>
      </c>
      <c r="H337" s="14"/>
      <c r="I337" s="112">
        <f t="shared" si="5"/>
        <v>0</v>
      </c>
      <c r="J337" s="103"/>
    </row>
    <row r="338" spans="1:10" ht="15.75">
      <c r="A338" s="181">
        <v>20439</v>
      </c>
      <c r="B338" s="103" t="s">
        <v>1755</v>
      </c>
      <c r="C338" s="241">
        <v>730848.17</v>
      </c>
      <c r="D338" s="148"/>
      <c r="E338" s="149"/>
      <c r="G338" s="114">
        <v>491060.17</v>
      </c>
      <c r="H338" s="14"/>
      <c r="I338" s="112">
        <f t="shared" si="5"/>
        <v>239788.00000000006</v>
      </c>
      <c r="J338" s="103"/>
    </row>
    <row r="339" spans="1:10">
      <c r="A339" s="181"/>
      <c r="B339" s="106"/>
      <c r="C339" s="182"/>
      <c r="D339" s="14"/>
      <c r="E339" s="147"/>
      <c r="G339" s="112"/>
      <c r="I339" s="112"/>
    </row>
    <row r="340" spans="1:10">
      <c r="A340" s="181"/>
      <c r="B340" s="101" t="s">
        <v>923</v>
      </c>
      <c r="C340" s="100">
        <f>SUM(C261:C338)</f>
        <v>1531604557.1400003</v>
      </c>
      <c r="D340" s="100"/>
      <c r="E340" s="135">
        <f>SUM(E248:E337)</f>
        <v>0</v>
      </c>
      <c r="G340" s="100">
        <f>SUM(G261:G338)</f>
        <v>1534296671.4500003</v>
      </c>
      <c r="H340" s="172">
        <f>SUM(H261:H338)</f>
        <v>279367596.81</v>
      </c>
      <c r="I340" s="100">
        <f>SUM(I261:I338)</f>
        <v>-2692114.3099999474</v>
      </c>
    </row>
    <row r="341" spans="1:10">
      <c r="A341" s="181"/>
      <c r="B341" s="101"/>
      <c r="C341" s="154"/>
      <c r="G341" s="107"/>
      <c r="H341" s="14"/>
      <c r="I341" s="112"/>
    </row>
    <row r="342" spans="1:10">
      <c r="A342" s="181"/>
      <c r="B342" s="108"/>
      <c r="C342" s="162">
        <f>+'MAYO 2022'!J1413</f>
        <v>1531604557.1399989</v>
      </c>
      <c r="E342" s="136"/>
      <c r="G342" s="107">
        <f>+'MAYO 2022'!J1413</f>
        <v>1531604557.1399989</v>
      </c>
      <c r="H342" s="14"/>
      <c r="I342" s="112"/>
    </row>
    <row r="343" spans="1:10">
      <c r="G343" s="100"/>
      <c r="H343" s="14"/>
      <c r="I343" s="112"/>
    </row>
    <row r="344" spans="1:10">
      <c r="C344" s="128">
        <f>+C340-C342</f>
        <v>0</v>
      </c>
      <c r="G344" s="107">
        <f>+G340-G342</f>
        <v>2692114.3100013733</v>
      </c>
      <c r="H344" s="14"/>
      <c r="I344" s="112"/>
    </row>
    <row r="345" spans="1:10">
      <c r="F345" s="128"/>
    </row>
    <row r="346" spans="1:10">
      <c r="C346" s="254">
        <v>1534296671</v>
      </c>
      <c r="F346" s="128"/>
    </row>
    <row r="347" spans="1:10">
      <c r="F347" s="128"/>
    </row>
  </sheetData>
  <mergeCells count="2">
    <mergeCell ref="C258:D258"/>
    <mergeCell ref="G258:H258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topLeftCell="A387" workbookViewId="0">
      <selection activeCell="A354" sqref="A1:IV65536"/>
    </sheetView>
  </sheetViews>
  <sheetFormatPr baseColWidth="10" defaultRowHeight="12.75"/>
  <cols>
    <col min="1" max="1" width="11.7109375" style="106" customWidth="1"/>
    <col min="2" max="2" width="34.7109375" style="106" customWidth="1"/>
    <col min="3" max="3" width="16.7109375" style="228" customWidth="1"/>
    <col min="4" max="4" width="18" style="228" bestFit="1" customWidth="1"/>
    <col min="5" max="8" width="10.7109375" style="106" customWidth="1"/>
    <col min="9" max="16384" width="11.42578125" style="106"/>
  </cols>
  <sheetData>
    <row r="1" spans="1:4" ht="15" customHeight="1">
      <c r="A1" s="280" t="s">
        <v>1324</v>
      </c>
      <c r="B1" s="280"/>
      <c r="C1" s="280"/>
      <c r="D1" s="280"/>
    </row>
    <row r="3" spans="1:4" ht="15" customHeight="1">
      <c r="A3" s="281" t="s">
        <v>1402</v>
      </c>
      <c r="B3" s="281"/>
      <c r="C3" s="281"/>
      <c r="D3" s="281"/>
    </row>
    <row r="4" spans="1:4">
      <c r="A4" s="282" t="s">
        <v>1968</v>
      </c>
      <c r="B4" s="282"/>
      <c r="C4" s="282"/>
      <c r="D4" s="282"/>
    </row>
    <row r="5" spans="1:4">
      <c r="A5" s="224" t="s">
        <v>1403</v>
      </c>
      <c r="B5" s="224" t="s">
        <v>1404</v>
      </c>
      <c r="C5" s="229" t="s">
        <v>1405</v>
      </c>
      <c r="D5" s="229" t="s">
        <v>1406</v>
      </c>
    </row>
    <row r="6" spans="1:4" ht="13.5" thickBot="1">
      <c r="A6" s="225"/>
      <c r="B6" s="225"/>
      <c r="C6" s="230"/>
      <c r="D6" s="230"/>
    </row>
    <row r="7" spans="1:4">
      <c r="A7" s="226">
        <v>1</v>
      </c>
      <c r="B7" s="226" t="s">
        <v>1407</v>
      </c>
      <c r="C7" s="254">
        <v>848038230.38999999</v>
      </c>
    </row>
    <row r="8" spans="1:4">
      <c r="A8" s="226">
        <v>10</v>
      </c>
      <c r="B8" s="226" t="s">
        <v>1408</v>
      </c>
      <c r="C8" s="254">
        <v>465628410.43000001</v>
      </c>
    </row>
    <row r="9" spans="1:4">
      <c r="A9" s="226">
        <v>101</v>
      </c>
      <c r="B9" s="226" t="s">
        <v>1409</v>
      </c>
      <c r="C9" s="254">
        <v>221370488.49000001</v>
      </c>
    </row>
    <row r="10" spans="1:4">
      <c r="A10" s="226">
        <v>1011</v>
      </c>
      <c r="B10" s="226" t="s">
        <v>1410</v>
      </c>
      <c r="C10" s="254">
        <v>218869766.05000001</v>
      </c>
    </row>
    <row r="11" spans="1:4">
      <c r="A11" s="226">
        <v>10111</v>
      </c>
      <c r="B11" s="226" t="s">
        <v>1411</v>
      </c>
      <c r="C11" s="254">
        <v>506383.05</v>
      </c>
    </row>
    <row r="12" spans="1:4">
      <c r="A12" s="226">
        <v>1011101</v>
      </c>
      <c r="B12" s="226" t="s">
        <v>1412</v>
      </c>
      <c r="D12" s="254">
        <v>505383.05</v>
      </c>
    </row>
    <row r="13" spans="1:4">
      <c r="A13" s="226">
        <v>1011106</v>
      </c>
      <c r="B13" s="226" t="s">
        <v>1413</v>
      </c>
      <c r="D13" s="254">
        <v>1000</v>
      </c>
    </row>
    <row r="14" spans="1:4">
      <c r="A14" s="226">
        <v>10112</v>
      </c>
      <c r="B14" s="226" t="s">
        <v>1414</v>
      </c>
      <c r="C14" s="254">
        <v>1075000</v>
      </c>
    </row>
    <row r="15" spans="1:4">
      <c r="A15" s="226">
        <v>1011210</v>
      </c>
      <c r="B15" s="226" t="s">
        <v>1415</v>
      </c>
      <c r="D15" s="254">
        <v>250000</v>
      </c>
    </row>
    <row r="16" spans="1:4">
      <c r="A16" s="226">
        <v>1011213</v>
      </c>
      <c r="B16" s="226" t="s">
        <v>1416</v>
      </c>
      <c r="D16" s="254">
        <v>150000</v>
      </c>
    </row>
    <row r="17" spans="1:4">
      <c r="A17" s="226">
        <v>1011236</v>
      </c>
      <c r="B17" s="226" t="s">
        <v>1417</v>
      </c>
      <c r="D17" s="254">
        <v>75000</v>
      </c>
    </row>
    <row r="18" spans="1:4">
      <c r="A18" s="226">
        <v>1011241</v>
      </c>
      <c r="B18" s="226" t="s">
        <v>1418</v>
      </c>
      <c r="D18" s="254">
        <v>600000</v>
      </c>
    </row>
    <row r="19" spans="1:4">
      <c r="A19" s="226">
        <v>10113</v>
      </c>
      <c r="B19" s="226" t="s">
        <v>1969</v>
      </c>
      <c r="D19" s="254">
        <v>217288383</v>
      </c>
    </row>
    <row r="20" spans="1:4">
      <c r="A20" s="226">
        <v>1012</v>
      </c>
      <c r="B20" s="226" t="s">
        <v>1420</v>
      </c>
      <c r="C20" s="254">
        <v>2500722.44</v>
      </c>
    </row>
    <row r="21" spans="1:4">
      <c r="A21" s="226">
        <v>10121</v>
      </c>
      <c r="B21" s="226" t="s">
        <v>1421</v>
      </c>
      <c r="C21" s="254">
        <v>2500722.44</v>
      </c>
    </row>
    <row r="22" spans="1:4">
      <c r="A22" s="226">
        <v>1012101</v>
      </c>
      <c r="B22" s="226" t="s">
        <v>1422</v>
      </c>
      <c r="D22" s="254">
        <v>33443.19</v>
      </c>
    </row>
    <row r="23" spans="1:4">
      <c r="A23" s="226">
        <v>1012102</v>
      </c>
      <c r="B23" s="226" t="s">
        <v>1423</v>
      </c>
      <c r="D23" s="254">
        <v>2404415.5</v>
      </c>
    </row>
    <row r="24" spans="1:4">
      <c r="A24" s="226">
        <v>1012104</v>
      </c>
      <c r="B24" s="226" t="s">
        <v>1424</v>
      </c>
      <c r="D24" s="254">
        <v>648598.14</v>
      </c>
    </row>
    <row r="25" spans="1:4">
      <c r="A25" s="226">
        <v>1012105</v>
      </c>
      <c r="B25" s="226" t="s">
        <v>1425</v>
      </c>
      <c r="D25" s="254">
        <v>229800.32000000001</v>
      </c>
    </row>
    <row r="26" spans="1:4">
      <c r="A26" s="226">
        <v>1012106</v>
      </c>
      <c r="B26" s="226" t="s">
        <v>1426</v>
      </c>
      <c r="D26" s="254">
        <v>-1843625.02</v>
      </c>
    </row>
    <row r="27" spans="1:4">
      <c r="A27" s="226">
        <v>1012108</v>
      </c>
      <c r="B27" s="226" t="s">
        <v>1427</v>
      </c>
      <c r="D27" s="254">
        <v>0.86</v>
      </c>
    </row>
    <row r="28" spans="1:4">
      <c r="A28" s="226">
        <v>1012109</v>
      </c>
      <c r="B28" s="226" t="s">
        <v>1428</v>
      </c>
      <c r="D28" s="254">
        <v>880332.51</v>
      </c>
    </row>
    <row r="29" spans="1:4">
      <c r="A29" s="226">
        <v>1012111</v>
      </c>
      <c r="B29" s="226" t="s">
        <v>1429</v>
      </c>
      <c r="D29" s="254">
        <v>88368.69</v>
      </c>
    </row>
    <row r="30" spans="1:4">
      <c r="A30" s="226">
        <v>1012113</v>
      </c>
      <c r="B30" s="226" t="s">
        <v>1430</v>
      </c>
      <c r="D30" s="254">
        <v>52016.73</v>
      </c>
    </row>
    <row r="31" spans="1:4">
      <c r="A31" s="226">
        <v>1012119</v>
      </c>
      <c r="B31" s="226" t="s">
        <v>1431</v>
      </c>
      <c r="D31" s="254">
        <v>1279.3399999999999</v>
      </c>
    </row>
    <row r="32" spans="1:4">
      <c r="A32" s="226">
        <v>1012120</v>
      </c>
      <c r="B32" s="226" t="s">
        <v>1432</v>
      </c>
      <c r="D32" s="254">
        <v>6092.18</v>
      </c>
    </row>
    <row r="33" spans="1:4">
      <c r="A33" s="226">
        <v>102</v>
      </c>
      <c r="B33" s="226" t="s">
        <v>1433</v>
      </c>
      <c r="C33" s="254">
        <v>181018407.5</v>
      </c>
    </row>
    <row r="34" spans="1:4">
      <c r="A34" s="226">
        <v>10201</v>
      </c>
      <c r="B34" s="226" t="s">
        <v>1434</v>
      </c>
      <c r="D34" s="254">
        <v>157153420.28999999</v>
      </c>
    </row>
    <row r="35" spans="1:4">
      <c r="A35" s="226">
        <v>10203</v>
      </c>
      <c r="B35" s="226" t="s">
        <v>1435</v>
      </c>
      <c r="C35" s="254">
        <v>0</v>
      </c>
    </row>
    <row r="36" spans="1:4">
      <c r="A36" s="226">
        <v>102031</v>
      </c>
      <c r="B36" s="226" t="s">
        <v>1436</v>
      </c>
      <c r="D36" s="254">
        <v>0</v>
      </c>
    </row>
    <row r="37" spans="1:4">
      <c r="A37" s="226">
        <v>10205</v>
      </c>
      <c r="B37" s="226" t="s">
        <v>1437</v>
      </c>
      <c r="D37" s="254">
        <v>38625535.240000002</v>
      </c>
    </row>
    <row r="38" spans="1:4">
      <c r="A38" s="226">
        <v>10210</v>
      </c>
      <c r="B38" s="226" t="s">
        <v>1438</v>
      </c>
      <c r="C38" s="254">
        <v>608276.16</v>
      </c>
    </row>
    <row r="39" spans="1:4">
      <c r="A39" s="226">
        <v>1021001</v>
      </c>
      <c r="B39" s="226" t="s">
        <v>847</v>
      </c>
      <c r="D39" s="254">
        <v>608276.16</v>
      </c>
    </row>
    <row r="40" spans="1:4">
      <c r="A40" s="226">
        <v>10213</v>
      </c>
      <c r="B40" s="226" t="s">
        <v>1439</v>
      </c>
      <c r="D40" s="254">
        <v>-15368824.189999999</v>
      </c>
    </row>
    <row r="41" spans="1:4">
      <c r="A41" s="226">
        <v>10299</v>
      </c>
      <c r="B41" s="226" t="s">
        <v>1440</v>
      </c>
      <c r="D41" s="254">
        <v>0</v>
      </c>
    </row>
    <row r="42" spans="1:4">
      <c r="A42" s="226">
        <v>103</v>
      </c>
      <c r="B42" s="226" t="s">
        <v>1441</v>
      </c>
      <c r="C42" s="254">
        <v>63166736.950000003</v>
      </c>
    </row>
    <row r="43" spans="1:4">
      <c r="A43" s="226">
        <v>10302</v>
      </c>
      <c r="B43" s="226" t="s">
        <v>1442</v>
      </c>
      <c r="C43" s="254">
        <v>63166736.950000003</v>
      </c>
    </row>
    <row r="44" spans="1:4">
      <c r="A44" s="226">
        <v>10302001</v>
      </c>
      <c r="B44" s="226" t="s">
        <v>1443</v>
      </c>
      <c r="D44" s="254">
        <v>63166736.950000003</v>
      </c>
    </row>
    <row r="45" spans="1:4">
      <c r="A45" s="226">
        <v>104</v>
      </c>
      <c r="B45" s="226" t="s">
        <v>1444</v>
      </c>
      <c r="C45" s="254">
        <v>72777.490000000005</v>
      </c>
    </row>
    <row r="46" spans="1:4">
      <c r="A46" s="226">
        <v>10401</v>
      </c>
      <c r="B46" s="226" t="s">
        <v>1445</v>
      </c>
      <c r="D46" s="254">
        <v>72777.490000000005</v>
      </c>
    </row>
    <row r="47" spans="1:4">
      <c r="A47" s="226">
        <v>10409</v>
      </c>
      <c r="B47" s="226" t="s">
        <v>1446</v>
      </c>
      <c r="D47" s="254">
        <v>0</v>
      </c>
    </row>
    <row r="48" spans="1:4">
      <c r="A48" s="226">
        <v>12</v>
      </c>
      <c r="B48" s="226" t="s">
        <v>1447</v>
      </c>
      <c r="C48" s="254">
        <v>361933847.73000002</v>
      </c>
    </row>
    <row r="49" spans="1:4">
      <c r="A49" s="226">
        <v>120</v>
      </c>
      <c r="B49" s="226" t="s">
        <v>1448</v>
      </c>
      <c r="C49" s="254">
        <v>173493297.5</v>
      </c>
    </row>
    <row r="50" spans="1:4">
      <c r="A50" s="226">
        <v>12001</v>
      </c>
      <c r="B50" s="226" t="s">
        <v>1449</v>
      </c>
      <c r="D50" s="254">
        <v>48369886.719999999</v>
      </c>
    </row>
    <row r="51" spans="1:4">
      <c r="A51" s="226">
        <v>12002</v>
      </c>
      <c r="B51" s="226" t="s">
        <v>1450</v>
      </c>
      <c r="C51" s="254">
        <v>14811205.609999999</v>
      </c>
    </row>
    <row r="52" spans="1:4">
      <c r="A52" s="226">
        <v>120021</v>
      </c>
      <c r="B52" s="226" t="s">
        <v>1451</v>
      </c>
      <c r="D52" s="254">
        <v>21776780.579999998</v>
      </c>
    </row>
    <row r="53" spans="1:4">
      <c r="A53" s="226">
        <v>120022</v>
      </c>
      <c r="B53" s="226" t="s">
        <v>1452</v>
      </c>
      <c r="D53" s="254">
        <v>-6965574.9699999997</v>
      </c>
    </row>
    <row r="54" spans="1:4">
      <c r="A54" s="226">
        <v>12004</v>
      </c>
      <c r="B54" s="226" t="s">
        <v>1453</v>
      </c>
      <c r="C54" s="254">
        <v>4637925.8899999997</v>
      </c>
    </row>
    <row r="55" spans="1:4">
      <c r="A55" s="226">
        <v>120041</v>
      </c>
      <c r="B55" s="226" t="s">
        <v>1454</v>
      </c>
      <c r="D55" s="254">
        <v>7802270.25</v>
      </c>
    </row>
    <row r="56" spans="1:4">
      <c r="A56" s="226">
        <v>120042</v>
      </c>
      <c r="B56" s="226" t="s">
        <v>1455</v>
      </c>
      <c r="D56" s="254">
        <v>-3164344.36</v>
      </c>
    </row>
    <row r="57" spans="1:4">
      <c r="A57" s="226">
        <v>12005</v>
      </c>
      <c r="B57" s="226" t="s">
        <v>1456</v>
      </c>
      <c r="C57" s="254">
        <v>6245752.6500000004</v>
      </c>
    </row>
    <row r="58" spans="1:4">
      <c r="A58" s="226">
        <v>120051</v>
      </c>
      <c r="B58" s="226" t="s">
        <v>1457</v>
      </c>
      <c r="D58" s="254">
        <v>10095945.98</v>
      </c>
    </row>
    <row r="59" spans="1:4">
      <c r="A59" s="226">
        <v>120052</v>
      </c>
      <c r="B59" s="226" t="s">
        <v>1458</v>
      </c>
      <c r="D59" s="254">
        <v>-3850193.33</v>
      </c>
    </row>
    <row r="60" spans="1:4">
      <c r="A60" s="226">
        <v>12006</v>
      </c>
      <c r="B60" s="226" t="s">
        <v>1459</v>
      </c>
      <c r="C60" s="254">
        <v>681222.84</v>
      </c>
    </row>
    <row r="61" spans="1:4">
      <c r="A61" s="226">
        <v>120061</v>
      </c>
      <c r="B61" s="226" t="s">
        <v>1460</v>
      </c>
      <c r="D61" s="254">
        <v>3802171.78</v>
      </c>
    </row>
    <row r="62" spans="1:4">
      <c r="A62" s="226">
        <v>120062</v>
      </c>
      <c r="B62" s="226" t="s">
        <v>1461</v>
      </c>
      <c r="D62" s="254">
        <v>-3120948.94</v>
      </c>
    </row>
    <row r="63" spans="1:4">
      <c r="A63" s="226">
        <v>12007</v>
      </c>
      <c r="B63" s="226" t="s">
        <v>1462</v>
      </c>
      <c r="C63" s="254">
        <v>80610.16</v>
      </c>
    </row>
    <row r="64" spans="1:4">
      <c r="A64" s="226">
        <v>120071</v>
      </c>
      <c r="B64" s="226" t="s">
        <v>1463</v>
      </c>
      <c r="D64" s="254">
        <v>449918.15</v>
      </c>
    </row>
    <row r="65" spans="1:4">
      <c r="A65" s="226">
        <v>120072</v>
      </c>
      <c r="B65" s="226" t="s">
        <v>1464</v>
      </c>
      <c r="D65" s="254">
        <v>-369307.99</v>
      </c>
    </row>
    <row r="66" spans="1:4">
      <c r="A66" s="226">
        <v>12008</v>
      </c>
      <c r="B66" s="226" t="s">
        <v>1465</v>
      </c>
      <c r="C66" s="254">
        <v>815419.17</v>
      </c>
    </row>
    <row r="67" spans="1:4">
      <c r="A67" s="226">
        <v>120081</v>
      </c>
      <c r="B67" s="226" t="s">
        <v>1466</v>
      </c>
      <c r="D67" s="254">
        <v>3558195.78</v>
      </c>
    </row>
    <row r="68" spans="1:4">
      <c r="A68" s="226">
        <v>120082</v>
      </c>
      <c r="B68" s="226" t="s">
        <v>1467</v>
      </c>
      <c r="D68" s="254">
        <v>-2742776.61</v>
      </c>
    </row>
    <row r="69" spans="1:4">
      <c r="A69" s="226">
        <v>12009</v>
      </c>
      <c r="B69" s="226" t="s">
        <v>1468</v>
      </c>
      <c r="C69" s="254">
        <v>788438.57</v>
      </c>
    </row>
    <row r="70" spans="1:4">
      <c r="A70" s="226">
        <v>120091</v>
      </c>
      <c r="B70" s="226" t="s">
        <v>1469</v>
      </c>
      <c r="D70" s="254">
        <v>3440458</v>
      </c>
    </row>
    <row r="71" spans="1:4">
      <c r="A71" s="226">
        <v>120092</v>
      </c>
      <c r="B71" s="226" t="s">
        <v>1470</v>
      </c>
      <c r="D71" s="254">
        <v>-2652019.4300000002</v>
      </c>
    </row>
    <row r="72" spans="1:4">
      <c r="A72" s="226">
        <v>12010</v>
      </c>
      <c r="B72" s="226" t="s">
        <v>1471</v>
      </c>
      <c r="C72" s="254">
        <v>668011.49</v>
      </c>
    </row>
    <row r="73" spans="1:4">
      <c r="A73" s="226">
        <v>120101</v>
      </c>
      <c r="B73" s="226" t="s">
        <v>1472</v>
      </c>
      <c r="D73" s="254">
        <v>2914960.41</v>
      </c>
    </row>
    <row r="74" spans="1:4">
      <c r="A74" s="226">
        <v>120102</v>
      </c>
      <c r="B74" s="226" t="s">
        <v>1473</v>
      </c>
      <c r="D74" s="254">
        <v>-2246948.92</v>
      </c>
    </row>
    <row r="75" spans="1:4">
      <c r="A75" s="226">
        <v>12011</v>
      </c>
      <c r="B75" s="226" t="s">
        <v>1474</v>
      </c>
      <c r="C75" s="254">
        <v>620583.99</v>
      </c>
    </row>
    <row r="76" spans="1:4">
      <c r="A76" s="226">
        <v>120111</v>
      </c>
      <c r="B76" s="226" t="s">
        <v>1475</v>
      </c>
      <c r="D76" s="254">
        <v>2708000.11</v>
      </c>
    </row>
    <row r="77" spans="1:4">
      <c r="A77" s="226">
        <v>120112</v>
      </c>
      <c r="B77" s="226" t="s">
        <v>1476</v>
      </c>
      <c r="D77" s="254">
        <v>-2087416.12</v>
      </c>
    </row>
    <row r="78" spans="1:4">
      <c r="A78" s="226">
        <v>12013</v>
      </c>
      <c r="B78" s="226" t="s">
        <v>1477</v>
      </c>
      <c r="C78" s="254">
        <v>11750000</v>
      </c>
    </row>
    <row r="79" spans="1:4">
      <c r="A79" s="226">
        <v>120131</v>
      </c>
      <c r="B79" s="226" t="s">
        <v>1478</v>
      </c>
      <c r="D79" s="254">
        <v>11750000</v>
      </c>
    </row>
    <row r="80" spans="1:4">
      <c r="A80" s="226">
        <v>12015</v>
      </c>
      <c r="B80" s="226" t="s">
        <v>1479</v>
      </c>
      <c r="C80" s="254">
        <v>5265189.8099999996</v>
      </c>
    </row>
    <row r="81" spans="1:4">
      <c r="A81" s="226">
        <v>120151</v>
      </c>
      <c r="B81" s="226" t="s">
        <v>1480</v>
      </c>
      <c r="D81" s="254">
        <v>9949963.0199999996</v>
      </c>
    </row>
    <row r="82" spans="1:4">
      <c r="A82" s="226">
        <v>120152</v>
      </c>
      <c r="B82" s="226" t="s">
        <v>1480</v>
      </c>
      <c r="D82" s="254">
        <v>-4684773.21</v>
      </c>
    </row>
    <row r="83" spans="1:4">
      <c r="A83" s="226">
        <v>12016</v>
      </c>
      <c r="B83" s="226" t="s">
        <v>1481</v>
      </c>
      <c r="C83" s="254">
        <v>1588123.11</v>
      </c>
    </row>
    <row r="84" spans="1:4">
      <c r="A84" s="226">
        <v>120161</v>
      </c>
      <c r="B84" s="226" t="s">
        <v>1482</v>
      </c>
      <c r="D84" s="254">
        <v>3001175.67</v>
      </c>
    </row>
    <row r="85" spans="1:4">
      <c r="A85" s="226">
        <v>120162</v>
      </c>
      <c r="B85" s="226" t="s">
        <v>1481</v>
      </c>
      <c r="D85" s="254">
        <v>-1413052.56</v>
      </c>
    </row>
    <row r="86" spans="1:4">
      <c r="A86" s="226">
        <v>12017</v>
      </c>
      <c r="B86" s="226" t="s">
        <v>1483</v>
      </c>
      <c r="C86" s="254">
        <v>13255273.560000001</v>
      </c>
    </row>
    <row r="87" spans="1:4">
      <c r="A87" s="226">
        <v>120171</v>
      </c>
      <c r="B87" s="226" t="s">
        <v>1484</v>
      </c>
      <c r="D87" s="254">
        <v>25049334.98</v>
      </c>
    </row>
    <row r="88" spans="1:4">
      <c r="A88" s="226">
        <v>120172</v>
      </c>
      <c r="B88" s="226" t="s">
        <v>1483</v>
      </c>
      <c r="D88" s="254">
        <v>-11794061.42</v>
      </c>
    </row>
    <row r="89" spans="1:4">
      <c r="A89" s="226">
        <v>12018</v>
      </c>
      <c r="B89" s="226" t="s">
        <v>1485</v>
      </c>
      <c r="C89" s="254">
        <v>6181357.6600000001</v>
      </c>
    </row>
    <row r="90" spans="1:4">
      <c r="A90" s="226">
        <v>120181</v>
      </c>
      <c r="B90" s="226" t="s">
        <v>1486</v>
      </c>
      <c r="D90" s="254">
        <v>11681299.689999999</v>
      </c>
    </row>
    <row r="91" spans="1:4">
      <c r="A91" s="226">
        <v>120182</v>
      </c>
      <c r="B91" s="226" t="s">
        <v>1486</v>
      </c>
      <c r="D91" s="254">
        <v>-5499942.0300000003</v>
      </c>
    </row>
    <row r="92" spans="1:4">
      <c r="A92" s="226">
        <v>12019</v>
      </c>
      <c r="B92" s="226" t="s">
        <v>1487</v>
      </c>
      <c r="C92" s="254">
        <v>9727398.0999999996</v>
      </c>
    </row>
    <row r="93" spans="1:4">
      <c r="A93" s="226">
        <v>120191</v>
      </c>
      <c r="B93" s="226" t="s">
        <v>1488</v>
      </c>
      <c r="D93" s="254">
        <v>18382482.920000002</v>
      </c>
    </row>
    <row r="94" spans="1:4">
      <c r="A94" s="226">
        <v>120192</v>
      </c>
      <c r="B94" s="226" t="s">
        <v>1488</v>
      </c>
      <c r="D94" s="254">
        <v>-8655084.8200000003</v>
      </c>
    </row>
    <row r="95" spans="1:4">
      <c r="A95" s="226">
        <v>12020</v>
      </c>
      <c r="B95" s="226" t="s">
        <v>1489</v>
      </c>
      <c r="C95" s="254">
        <v>1321677.8700000001</v>
      </c>
    </row>
    <row r="96" spans="1:4">
      <c r="A96" s="226">
        <v>120201</v>
      </c>
      <c r="B96" s="226" t="s">
        <v>1490</v>
      </c>
      <c r="D96" s="254">
        <v>2497658.7200000002</v>
      </c>
    </row>
    <row r="97" spans="1:4">
      <c r="A97" s="226">
        <v>120202</v>
      </c>
      <c r="B97" s="226" t="s">
        <v>1491</v>
      </c>
      <c r="D97" s="254">
        <v>-1175980.8500000001</v>
      </c>
    </row>
    <row r="98" spans="1:4">
      <c r="A98" s="226">
        <v>12021</v>
      </c>
      <c r="B98" s="226" t="s">
        <v>1492</v>
      </c>
      <c r="C98" s="254">
        <v>2899946.88</v>
      </c>
    </row>
    <row r="99" spans="1:4">
      <c r="A99" s="226">
        <v>120211</v>
      </c>
      <c r="B99" s="226" t="s">
        <v>1493</v>
      </c>
      <c r="D99" s="254">
        <v>5480213.79</v>
      </c>
    </row>
    <row r="100" spans="1:4">
      <c r="A100" s="226">
        <v>120212</v>
      </c>
      <c r="B100" s="226" t="s">
        <v>1493</v>
      </c>
      <c r="D100" s="254">
        <v>-2580266.91</v>
      </c>
    </row>
    <row r="101" spans="1:4">
      <c r="A101" s="226">
        <v>12022</v>
      </c>
      <c r="B101" s="226" t="s">
        <v>1494</v>
      </c>
      <c r="C101" s="254">
        <v>1416589.58</v>
      </c>
    </row>
    <row r="102" spans="1:4">
      <c r="A102" s="226">
        <v>120221</v>
      </c>
      <c r="B102" s="226" t="s">
        <v>1495</v>
      </c>
      <c r="D102" s="254">
        <v>2677019.8199999998</v>
      </c>
    </row>
    <row r="103" spans="1:4">
      <c r="A103" s="226">
        <v>120222</v>
      </c>
      <c r="B103" s="226" t="s">
        <v>1495</v>
      </c>
      <c r="D103" s="254">
        <v>-1260430.24</v>
      </c>
    </row>
    <row r="104" spans="1:4">
      <c r="A104" s="226">
        <v>12023</v>
      </c>
      <c r="B104" s="226" t="s">
        <v>1496</v>
      </c>
      <c r="C104" s="254">
        <v>2111350.02</v>
      </c>
    </row>
    <row r="105" spans="1:4">
      <c r="A105" s="226">
        <v>120231</v>
      </c>
      <c r="B105" s="226" t="s">
        <v>1497</v>
      </c>
      <c r="D105" s="254">
        <v>3989955.63</v>
      </c>
    </row>
    <row r="106" spans="1:4">
      <c r="A106" s="226">
        <v>120232</v>
      </c>
      <c r="B106" s="226" t="s">
        <v>1496</v>
      </c>
      <c r="D106" s="254">
        <v>-1878605.61</v>
      </c>
    </row>
    <row r="107" spans="1:4">
      <c r="A107" s="226">
        <v>12024</v>
      </c>
      <c r="B107" s="226" t="s">
        <v>1498</v>
      </c>
      <c r="C107" s="254">
        <v>969974.91</v>
      </c>
    </row>
    <row r="108" spans="1:4">
      <c r="A108" s="226">
        <v>120241</v>
      </c>
      <c r="B108" s="226" t="s">
        <v>1499</v>
      </c>
      <c r="D108" s="254">
        <v>1833022.63</v>
      </c>
    </row>
    <row r="109" spans="1:4">
      <c r="A109" s="226">
        <v>120242</v>
      </c>
      <c r="B109" s="226" t="s">
        <v>1499</v>
      </c>
      <c r="D109" s="254">
        <v>-863047.72</v>
      </c>
    </row>
    <row r="110" spans="1:4">
      <c r="A110" s="226">
        <v>12025</v>
      </c>
      <c r="B110" s="226" t="s">
        <v>1500</v>
      </c>
      <c r="C110" s="254">
        <v>7382536.1200000001</v>
      </c>
    </row>
    <row r="111" spans="1:4">
      <c r="A111" s="226">
        <v>120251</v>
      </c>
      <c r="B111" s="226" t="s">
        <v>1501</v>
      </c>
      <c r="D111" s="254">
        <v>13951249.82</v>
      </c>
    </row>
    <row r="112" spans="1:4">
      <c r="A112" s="226">
        <v>120252</v>
      </c>
      <c r="B112" s="226" t="s">
        <v>1501</v>
      </c>
      <c r="D112" s="254">
        <v>-6568713.7000000002</v>
      </c>
    </row>
    <row r="113" spans="1:4">
      <c r="A113" s="226">
        <v>12026</v>
      </c>
      <c r="B113" s="226" t="s">
        <v>1502</v>
      </c>
      <c r="C113" s="254">
        <v>21615170.059999999</v>
      </c>
    </row>
    <row r="114" spans="1:4">
      <c r="A114" s="226">
        <v>120261</v>
      </c>
      <c r="B114" s="226" t="s">
        <v>1502</v>
      </c>
      <c r="D114" s="254">
        <v>40847569.780000001</v>
      </c>
    </row>
    <row r="115" spans="1:4">
      <c r="A115" s="226">
        <v>120262</v>
      </c>
      <c r="B115" s="226" t="s">
        <v>1502</v>
      </c>
      <c r="D115" s="254">
        <v>-19232399.719999999</v>
      </c>
    </row>
    <row r="116" spans="1:4">
      <c r="A116" s="226">
        <v>12027</v>
      </c>
      <c r="B116" s="226" t="s">
        <v>1503</v>
      </c>
      <c r="C116" s="254">
        <v>2523363.67</v>
      </c>
    </row>
    <row r="117" spans="1:4">
      <c r="A117" s="226">
        <v>120271</v>
      </c>
      <c r="B117" s="226" t="s">
        <v>1504</v>
      </c>
      <c r="D117" s="254">
        <v>4768561.7699999996</v>
      </c>
    </row>
    <row r="118" spans="1:4">
      <c r="A118" s="226">
        <v>120272</v>
      </c>
      <c r="B118" s="226" t="s">
        <v>1505</v>
      </c>
      <c r="D118" s="254">
        <v>-2245198.1</v>
      </c>
    </row>
    <row r="119" spans="1:4">
      <c r="A119" s="226">
        <v>12028</v>
      </c>
      <c r="B119" s="226" t="s">
        <v>1506</v>
      </c>
      <c r="C119" s="254">
        <v>1057385.8799999999</v>
      </c>
    </row>
    <row r="120" spans="1:4">
      <c r="A120" s="226">
        <v>120281</v>
      </c>
      <c r="B120" s="226" t="s">
        <v>1507</v>
      </c>
      <c r="D120" s="254">
        <v>1998209.21</v>
      </c>
    </row>
    <row r="121" spans="1:4">
      <c r="A121" s="226">
        <v>120282</v>
      </c>
      <c r="B121" s="226" t="s">
        <v>1507</v>
      </c>
      <c r="D121" s="254">
        <v>-940823.33</v>
      </c>
    </row>
    <row r="122" spans="1:4">
      <c r="A122" s="226">
        <v>12029</v>
      </c>
      <c r="B122" s="226" t="s">
        <v>1508</v>
      </c>
      <c r="C122" s="254">
        <v>3138251.88</v>
      </c>
    </row>
    <row r="123" spans="1:4">
      <c r="A123" s="226">
        <v>120291</v>
      </c>
      <c r="B123" s="226" t="s">
        <v>1509</v>
      </c>
      <c r="D123" s="254">
        <v>5930554.2300000004</v>
      </c>
    </row>
    <row r="124" spans="1:4">
      <c r="A124" s="226">
        <v>120292</v>
      </c>
      <c r="B124" s="226" t="s">
        <v>1509</v>
      </c>
      <c r="D124" s="254">
        <v>-2792302.35</v>
      </c>
    </row>
    <row r="125" spans="1:4">
      <c r="A125" s="226">
        <v>12030</v>
      </c>
      <c r="B125" s="226" t="s">
        <v>1510</v>
      </c>
      <c r="C125" s="254">
        <v>225982.95</v>
      </c>
    </row>
    <row r="126" spans="1:4">
      <c r="A126" s="226">
        <v>120301</v>
      </c>
      <c r="B126" s="226" t="s">
        <v>1511</v>
      </c>
      <c r="D126" s="254">
        <v>427055.11</v>
      </c>
    </row>
    <row r="127" spans="1:4">
      <c r="A127" s="226">
        <v>120302</v>
      </c>
      <c r="B127" s="226" t="s">
        <v>1511</v>
      </c>
      <c r="D127" s="254">
        <v>-201072.16</v>
      </c>
    </row>
    <row r="128" spans="1:4">
      <c r="A128" s="226">
        <v>12031</v>
      </c>
      <c r="B128" s="226" t="s">
        <v>1512</v>
      </c>
      <c r="C128" s="254">
        <v>890635.93</v>
      </c>
    </row>
    <row r="129" spans="1:4">
      <c r="A129" s="226">
        <v>120311</v>
      </c>
      <c r="B129" s="226" t="s">
        <v>1513</v>
      </c>
      <c r="D129" s="254">
        <v>1526803.93</v>
      </c>
    </row>
    <row r="130" spans="1:4">
      <c r="A130" s="226">
        <v>120312</v>
      </c>
      <c r="B130" s="226" t="s">
        <v>1514</v>
      </c>
      <c r="D130" s="254">
        <v>-636168</v>
      </c>
    </row>
    <row r="131" spans="1:4">
      <c r="A131" s="226">
        <v>12032</v>
      </c>
      <c r="B131" s="226" t="s">
        <v>1515</v>
      </c>
      <c r="C131" s="254">
        <v>1238585.3899999999</v>
      </c>
    </row>
    <row r="132" spans="1:4">
      <c r="A132" s="226">
        <v>120321</v>
      </c>
      <c r="B132" s="226" t="s">
        <v>1516</v>
      </c>
      <c r="D132" s="254">
        <v>1472954.7</v>
      </c>
    </row>
    <row r="133" spans="1:4">
      <c r="A133" s="226">
        <v>120322</v>
      </c>
      <c r="B133" s="226" t="s">
        <v>1517</v>
      </c>
      <c r="D133" s="254">
        <v>-234369.31</v>
      </c>
    </row>
    <row r="134" spans="1:4">
      <c r="A134" s="226">
        <v>12033</v>
      </c>
      <c r="B134" s="226" t="s">
        <v>1518</v>
      </c>
      <c r="C134" s="254">
        <v>1215447.03</v>
      </c>
    </row>
    <row r="135" spans="1:4">
      <c r="A135" s="226">
        <v>120331</v>
      </c>
      <c r="B135" s="226" t="s">
        <v>1519</v>
      </c>
      <c r="D135" s="254">
        <v>1215447.03</v>
      </c>
    </row>
    <row r="136" spans="1:4">
      <c r="A136" s="226">
        <v>121</v>
      </c>
      <c r="B136" s="226" t="s">
        <v>1520</v>
      </c>
      <c r="C136" s="254">
        <v>17661035.48</v>
      </c>
    </row>
    <row r="137" spans="1:4">
      <c r="A137" s="226">
        <v>12101</v>
      </c>
      <c r="B137" s="226" t="s">
        <v>1521</v>
      </c>
      <c r="C137" s="254">
        <v>113166.67</v>
      </c>
    </row>
    <row r="138" spans="1:4">
      <c r="A138" s="226">
        <v>121011</v>
      </c>
      <c r="B138" s="226" t="s">
        <v>1522</v>
      </c>
      <c r="D138" s="254">
        <v>54557186.229999997</v>
      </c>
    </row>
    <row r="139" spans="1:4">
      <c r="A139" s="226">
        <v>121012</v>
      </c>
      <c r="B139" s="226" t="s">
        <v>1523</v>
      </c>
      <c r="D139" s="254">
        <v>-54444019.560000002</v>
      </c>
    </row>
    <row r="140" spans="1:4">
      <c r="A140" s="226">
        <v>12102</v>
      </c>
      <c r="B140" s="226" t="s">
        <v>1524</v>
      </c>
      <c r="C140" s="254">
        <v>12970529.810000001</v>
      </c>
    </row>
    <row r="141" spans="1:4">
      <c r="A141" s="226">
        <v>121021</v>
      </c>
      <c r="B141" s="226" t="s">
        <v>1525</v>
      </c>
      <c r="D141" s="254">
        <v>81580423.890000001</v>
      </c>
    </row>
    <row r="142" spans="1:4">
      <c r="A142" s="226">
        <v>121022</v>
      </c>
      <c r="B142" s="226" t="s">
        <v>1526</v>
      </c>
      <c r="D142" s="254">
        <v>-68609894.079999998</v>
      </c>
    </row>
    <row r="143" spans="1:4">
      <c r="A143" s="226">
        <v>12103</v>
      </c>
      <c r="B143" s="226" t="s">
        <v>1527</v>
      </c>
      <c r="C143" s="254">
        <v>3987621.93</v>
      </c>
    </row>
    <row r="144" spans="1:4">
      <c r="A144" s="226">
        <v>121031</v>
      </c>
      <c r="B144" s="226" t="s">
        <v>1528</v>
      </c>
      <c r="D144" s="254">
        <v>18651246.760000002</v>
      </c>
    </row>
    <row r="145" spans="1:4">
      <c r="A145" s="226">
        <v>121032</v>
      </c>
      <c r="B145" s="226" t="s">
        <v>1529</v>
      </c>
      <c r="D145" s="254">
        <v>-14663624.83</v>
      </c>
    </row>
    <row r="146" spans="1:4">
      <c r="A146" s="226">
        <v>12104</v>
      </c>
      <c r="B146" s="226" t="s">
        <v>1530</v>
      </c>
      <c r="C146" s="254">
        <v>589717.06999999995</v>
      </c>
    </row>
    <row r="147" spans="1:4">
      <c r="A147" s="226">
        <v>121041</v>
      </c>
      <c r="B147" s="226" t="s">
        <v>1531</v>
      </c>
      <c r="D147" s="254">
        <v>18138798.77</v>
      </c>
    </row>
    <row r="148" spans="1:4">
      <c r="A148" s="226">
        <v>121042</v>
      </c>
      <c r="B148" s="226" t="s">
        <v>1532</v>
      </c>
      <c r="D148" s="254">
        <v>-17549081.699999999</v>
      </c>
    </row>
    <row r="149" spans="1:4">
      <c r="A149" s="226">
        <v>122</v>
      </c>
      <c r="B149" s="226" t="s">
        <v>1533</v>
      </c>
      <c r="C149" s="254">
        <v>86658797.329999998</v>
      </c>
    </row>
    <row r="150" spans="1:4">
      <c r="A150" s="226">
        <v>12201</v>
      </c>
      <c r="B150" s="226" t="s">
        <v>1534</v>
      </c>
      <c r="C150" s="254">
        <v>1000</v>
      </c>
    </row>
    <row r="151" spans="1:4">
      <c r="A151" s="226">
        <v>122011</v>
      </c>
      <c r="B151" s="226" t="s">
        <v>1535</v>
      </c>
      <c r="D151" s="254">
        <v>891000</v>
      </c>
    </row>
    <row r="152" spans="1:4">
      <c r="A152" s="226">
        <v>122012</v>
      </c>
      <c r="B152" s="226" t="s">
        <v>1536</v>
      </c>
      <c r="D152" s="254">
        <v>-890000</v>
      </c>
    </row>
    <row r="153" spans="1:4">
      <c r="A153" s="226">
        <v>12202</v>
      </c>
      <c r="B153" s="226" t="s">
        <v>1537</v>
      </c>
      <c r="C153" s="254">
        <v>1429.72</v>
      </c>
    </row>
    <row r="154" spans="1:4">
      <c r="A154" s="226">
        <v>122021</v>
      </c>
      <c r="B154" s="226" t="s">
        <v>1538</v>
      </c>
      <c r="D154" s="254">
        <v>1825523.04</v>
      </c>
    </row>
    <row r="155" spans="1:4">
      <c r="A155" s="226">
        <v>122022</v>
      </c>
      <c r="B155" s="226" t="s">
        <v>1539</v>
      </c>
      <c r="D155" s="254">
        <v>-1824093.32</v>
      </c>
    </row>
    <row r="156" spans="1:4">
      <c r="A156" s="226">
        <v>12203</v>
      </c>
      <c r="B156" s="226" t="s">
        <v>1540</v>
      </c>
      <c r="C156" s="254">
        <v>690227.45</v>
      </c>
    </row>
    <row r="157" spans="1:4">
      <c r="A157" s="226">
        <v>122031</v>
      </c>
      <c r="B157" s="226" t="s">
        <v>1541</v>
      </c>
      <c r="D157" s="254">
        <v>3667470.9</v>
      </c>
    </row>
    <row r="158" spans="1:4">
      <c r="A158" s="226">
        <v>122032</v>
      </c>
      <c r="B158" s="226" t="s">
        <v>1542</v>
      </c>
      <c r="D158" s="254">
        <v>-2977243.45</v>
      </c>
    </row>
    <row r="159" spans="1:4">
      <c r="A159" s="226">
        <v>12204</v>
      </c>
      <c r="B159" s="226" t="s">
        <v>1543</v>
      </c>
      <c r="C159" s="254">
        <v>428982.83</v>
      </c>
    </row>
    <row r="160" spans="1:4">
      <c r="A160" s="226">
        <v>122041</v>
      </c>
      <c r="B160" s="226" t="s">
        <v>1544</v>
      </c>
      <c r="D160" s="254">
        <v>428982.83</v>
      </c>
    </row>
    <row r="161" spans="1:4">
      <c r="A161" s="226">
        <v>12205</v>
      </c>
      <c r="B161" s="226" t="s">
        <v>1545</v>
      </c>
      <c r="C161" s="254">
        <v>875590.34</v>
      </c>
    </row>
    <row r="162" spans="1:4">
      <c r="A162" s="226">
        <v>122051</v>
      </c>
      <c r="B162" s="226" t="s">
        <v>1546</v>
      </c>
      <c r="D162" s="254">
        <v>875590.34</v>
      </c>
    </row>
    <row r="163" spans="1:4">
      <c r="A163" s="226">
        <v>12206</v>
      </c>
      <c r="B163" s="226" t="s">
        <v>1547</v>
      </c>
      <c r="C163" s="254">
        <v>1606489.17</v>
      </c>
    </row>
    <row r="164" spans="1:4">
      <c r="A164" s="226">
        <v>122061</v>
      </c>
      <c r="B164" s="226" t="s">
        <v>1547</v>
      </c>
      <c r="D164" s="254">
        <v>1606489.17</v>
      </c>
    </row>
    <row r="165" spans="1:4">
      <c r="A165" s="226">
        <v>12208</v>
      </c>
      <c r="B165" s="226" t="s">
        <v>1548</v>
      </c>
      <c r="C165" s="254">
        <v>10000</v>
      </c>
    </row>
    <row r="166" spans="1:4">
      <c r="A166" s="226">
        <v>122081</v>
      </c>
      <c r="B166" s="226" t="s">
        <v>1549</v>
      </c>
      <c r="D166" s="254">
        <v>3248948.53</v>
      </c>
    </row>
    <row r="167" spans="1:4">
      <c r="A167" s="226">
        <v>122082</v>
      </c>
      <c r="B167" s="226" t="s">
        <v>1550</v>
      </c>
      <c r="D167" s="254">
        <v>-3238948.53</v>
      </c>
    </row>
    <row r="168" spans="1:4">
      <c r="A168" s="226">
        <v>12209</v>
      </c>
      <c r="B168" s="226" t="s">
        <v>1551</v>
      </c>
      <c r="C168" s="254">
        <v>2782838.63</v>
      </c>
    </row>
    <row r="169" spans="1:4">
      <c r="A169" s="226">
        <v>122091</v>
      </c>
      <c r="B169" s="226" t="s">
        <v>1748</v>
      </c>
      <c r="D169" s="254">
        <v>19016529.059999999</v>
      </c>
    </row>
    <row r="170" spans="1:4">
      <c r="A170" s="226">
        <v>122092</v>
      </c>
      <c r="B170" s="226" t="s">
        <v>1553</v>
      </c>
      <c r="D170" s="254">
        <v>-16233690.43</v>
      </c>
    </row>
    <row r="171" spans="1:4">
      <c r="A171" s="226">
        <v>12210</v>
      </c>
      <c r="B171" s="226" t="s">
        <v>1554</v>
      </c>
      <c r="C171" s="254">
        <v>3364786.35</v>
      </c>
    </row>
    <row r="172" spans="1:4">
      <c r="A172" s="226">
        <v>122101</v>
      </c>
      <c r="B172" s="226" t="s">
        <v>1555</v>
      </c>
      <c r="D172" s="254">
        <v>10577420.689999999</v>
      </c>
    </row>
    <row r="173" spans="1:4">
      <c r="A173" s="226">
        <v>122102</v>
      </c>
      <c r="B173" s="226" t="s">
        <v>1556</v>
      </c>
      <c r="D173" s="254">
        <v>-7212634.3399999999</v>
      </c>
    </row>
    <row r="174" spans="1:4">
      <c r="A174" s="226">
        <v>12211</v>
      </c>
      <c r="B174" s="226" t="s">
        <v>1557</v>
      </c>
      <c r="C174" s="254">
        <v>293365.13</v>
      </c>
    </row>
    <row r="175" spans="1:4">
      <c r="A175" s="226">
        <v>122111</v>
      </c>
      <c r="B175" s="226" t="s">
        <v>1558</v>
      </c>
      <c r="D175" s="254">
        <v>1270861.77</v>
      </c>
    </row>
    <row r="176" spans="1:4">
      <c r="A176" s="226">
        <v>122112</v>
      </c>
      <c r="B176" s="226" t="s">
        <v>1559</v>
      </c>
      <c r="D176" s="254">
        <v>-977496.64</v>
      </c>
    </row>
    <row r="177" spans="1:4">
      <c r="A177" s="226">
        <v>12212</v>
      </c>
      <c r="B177" s="226" t="s">
        <v>1560</v>
      </c>
      <c r="C177" s="254">
        <v>8622419.0199999996</v>
      </c>
    </row>
    <row r="178" spans="1:4">
      <c r="A178" s="226">
        <v>122121</v>
      </c>
      <c r="B178" s="226" t="s">
        <v>1561</v>
      </c>
      <c r="D178" s="254">
        <v>26006536.32</v>
      </c>
    </row>
    <row r="179" spans="1:4">
      <c r="A179" s="226">
        <v>122122</v>
      </c>
      <c r="B179" s="226" t="s">
        <v>1562</v>
      </c>
      <c r="D179" s="254">
        <v>-17384117.300000001</v>
      </c>
    </row>
    <row r="180" spans="1:4">
      <c r="A180" s="226">
        <v>12213</v>
      </c>
      <c r="B180" s="226" t="s">
        <v>1563</v>
      </c>
      <c r="C180" s="254">
        <v>261062.58</v>
      </c>
    </row>
    <row r="181" spans="1:4">
      <c r="A181" s="226">
        <v>122131</v>
      </c>
      <c r="B181" s="226" t="s">
        <v>1564</v>
      </c>
      <c r="D181" s="254">
        <v>261062.58</v>
      </c>
    </row>
    <row r="182" spans="1:4">
      <c r="A182" s="226">
        <v>12214</v>
      </c>
      <c r="B182" s="226" t="s">
        <v>1565</v>
      </c>
      <c r="C182" s="254">
        <v>532686.07999999996</v>
      </c>
    </row>
    <row r="183" spans="1:4">
      <c r="A183" s="226">
        <v>122141</v>
      </c>
      <c r="B183" s="226" t="s">
        <v>1566</v>
      </c>
      <c r="D183" s="254">
        <v>532686.07999999996</v>
      </c>
    </row>
    <row r="184" spans="1:4">
      <c r="A184" s="226">
        <v>12216</v>
      </c>
      <c r="B184" s="226" t="s">
        <v>1567</v>
      </c>
      <c r="C184" s="254">
        <v>17404.36</v>
      </c>
    </row>
    <row r="185" spans="1:4">
      <c r="A185" s="226">
        <v>122161</v>
      </c>
      <c r="B185" s="226" t="s">
        <v>1568</v>
      </c>
      <c r="D185" s="254">
        <v>6370016.4500000002</v>
      </c>
    </row>
    <row r="186" spans="1:4">
      <c r="A186" s="226">
        <v>122162</v>
      </c>
      <c r="B186" s="226" t="s">
        <v>1569</v>
      </c>
      <c r="D186" s="254">
        <v>-6352612.0899999999</v>
      </c>
    </row>
    <row r="187" spans="1:4">
      <c r="A187" s="226">
        <v>12217</v>
      </c>
      <c r="B187" s="226" t="s">
        <v>1570</v>
      </c>
      <c r="C187" s="254">
        <v>1181584.21</v>
      </c>
    </row>
    <row r="188" spans="1:4">
      <c r="A188" s="226">
        <v>122171</v>
      </c>
      <c r="B188" s="226" t="s">
        <v>1571</v>
      </c>
      <c r="D188" s="254">
        <v>1181584.21</v>
      </c>
    </row>
    <row r="189" spans="1:4">
      <c r="A189" s="226">
        <v>12218</v>
      </c>
      <c r="B189" s="226" t="s">
        <v>1572</v>
      </c>
      <c r="C189" s="254">
        <v>392010.88</v>
      </c>
    </row>
    <row r="190" spans="1:4">
      <c r="A190" s="226">
        <v>122181</v>
      </c>
      <c r="B190" s="226" t="s">
        <v>1573</v>
      </c>
      <c r="D190" s="254">
        <v>392010.88</v>
      </c>
    </row>
    <row r="191" spans="1:4">
      <c r="A191" s="226">
        <v>12219</v>
      </c>
      <c r="B191" s="226" t="s">
        <v>1574</v>
      </c>
      <c r="C191" s="254">
        <v>10000</v>
      </c>
    </row>
    <row r="192" spans="1:4">
      <c r="A192" s="226">
        <v>122191</v>
      </c>
      <c r="B192" s="226" t="s">
        <v>1574</v>
      </c>
      <c r="D192" s="254">
        <v>634117.53</v>
      </c>
    </row>
    <row r="193" spans="1:4">
      <c r="A193" s="226">
        <v>122192</v>
      </c>
      <c r="B193" s="226" t="s">
        <v>1575</v>
      </c>
      <c r="D193" s="254">
        <v>-624117.53</v>
      </c>
    </row>
    <row r="194" spans="1:4">
      <c r="A194" s="226">
        <v>12220</v>
      </c>
      <c r="B194" s="226" t="s">
        <v>1576</v>
      </c>
      <c r="C194" s="254">
        <v>812372.36</v>
      </c>
    </row>
    <row r="195" spans="1:4">
      <c r="A195" s="226">
        <v>122201</v>
      </c>
      <c r="B195" s="226" t="s">
        <v>1577</v>
      </c>
      <c r="D195" s="254">
        <v>7201419.0800000001</v>
      </c>
    </row>
    <row r="196" spans="1:4">
      <c r="A196" s="226">
        <v>122202</v>
      </c>
      <c r="B196" s="226" t="s">
        <v>1578</v>
      </c>
      <c r="D196" s="254">
        <v>-6389046.7199999997</v>
      </c>
    </row>
    <row r="197" spans="1:4">
      <c r="A197" s="226">
        <v>12221</v>
      </c>
      <c r="B197" s="226" t="s">
        <v>1579</v>
      </c>
      <c r="C197" s="254">
        <v>164325.73000000001</v>
      </c>
    </row>
    <row r="198" spans="1:4">
      <c r="A198" s="226">
        <v>122211</v>
      </c>
      <c r="B198" s="226" t="s">
        <v>1580</v>
      </c>
      <c r="D198" s="254">
        <v>656424.18000000005</v>
      </c>
    </row>
    <row r="199" spans="1:4">
      <c r="A199" s="226">
        <v>122212</v>
      </c>
      <c r="B199" s="226" t="s">
        <v>1581</v>
      </c>
      <c r="D199" s="254">
        <v>-492098.45</v>
      </c>
    </row>
    <row r="200" spans="1:4">
      <c r="A200" s="226">
        <v>12222</v>
      </c>
      <c r="B200" s="226" t="s">
        <v>1582</v>
      </c>
      <c r="C200" s="254">
        <v>1000</v>
      </c>
    </row>
    <row r="201" spans="1:4">
      <c r="A201" s="226">
        <v>122221</v>
      </c>
      <c r="B201" s="226" t="s">
        <v>1583</v>
      </c>
      <c r="D201" s="254">
        <v>5169867.8600000003</v>
      </c>
    </row>
    <row r="202" spans="1:4">
      <c r="A202" s="226">
        <v>122222</v>
      </c>
      <c r="B202" s="226" t="s">
        <v>1584</v>
      </c>
      <c r="D202" s="254">
        <v>-5168867.8600000003</v>
      </c>
    </row>
    <row r="203" spans="1:4">
      <c r="A203" s="226">
        <v>12223</v>
      </c>
      <c r="B203" s="226" t="s">
        <v>1585</v>
      </c>
      <c r="C203" s="254">
        <v>1131857.52</v>
      </c>
    </row>
    <row r="204" spans="1:4">
      <c r="A204" s="226">
        <v>122231</v>
      </c>
      <c r="B204" s="226" t="s">
        <v>1586</v>
      </c>
      <c r="D204" s="254">
        <v>2383705.0299999998</v>
      </c>
    </row>
    <row r="205" spans="1:4">
      <c r="A205" s="226">
        <v>122232</v>
      </c>
      <c r="B205" s="226" t="s">
        <v>1587</v>
      </c>
      <c r="D205" s="254">
        <v>-1251847.51</v>
      </c>
    </row>
    <row r="206" spans="1:4">
      <c r="A206" s="226">
        <v>12224</v>
      </c>
      <c r="B206" s="226" t="s">
        <v>1588</v>
      </c>
      <c r="C206" s="254">
        <v>100000</v>
      </c>
    </row>
    <row r="207" spans="1:4">
      <c r="A207" s="226">
        <v>122241</v>
      </c>
      <c r="B207" s="226" t="s">
        <v>1589</v>
      </c>
      <c r="D207" s="254">
        <v>13345235.73</v>
      </c>
    </row>
    <row r="208" spans="1:4">
      <c r="A208" s="226">
        <v>122242</v>
      </c>
      <c r="B208" s="226" t="s">
        <v>1590</v>
      </c>
      <c r="D208" s="254">
        <v>-13245235.73</v>
      </c>
    </row>
    <row r="209" spans="1:4">
      <c r="A209" s="226">
        <v>12225</v>
      </c>
      <c r="B209" s="226" t="s">
        <v>1591</v>
      </c>
      <c r="C209" s="254">
        <v>171696.85</v>
      </c>
    </row>
    <row r="210" spans="1:4">
      <c r="A210" s="226">
        <v>122251</v>
      </c>
      <c r="B210" s="226" t="s">
        <v>1592</v>
      </c>
      <c r="D210" s="254">
        <v>6201065.4500000002</v>
      </c>
    </row>
    <row r="211" spans="1:4">
      <c r="A211" s="226">
        <v>122252</v>
      </c>
      <c r="B211" s="226" t="s">
        <v>1593</v>
      </c>
      <c r="D211" s="254">
        <v>-6029368.5999999996</v>
      </c>
    </row>
    <row r="212" spans="1:4">
      <c r="A212" s="226">
        <v>12226</v>
      </c>
      <c r="B212" s="226" t="s">
        <v>1594</v>
      </c>
      <c r="C212" s="254">
        <v>2871.03</v>
      </c>
    </row>
    <row r="213" spans="1:4">
      <c r="A213" s="226">
        <v>122261</v>
      </c>
      <c r="B213" s="226" t="s">
        <v>1595</v>
      </c>
      <c r="D213" s="254">
        <v>7621259.7199999997</v>
      </c>
    </row>
    <row r="214" spans="1:4">
      <c r="A214" s="226">
        <v>122262</v>
      </c>
      <c r="B214" s="226" t="s">
        <v>1596</v>
      </c>
      <c r="D214" s="254">
        <v>-7618388.6900000004</v>
      </c>
    </row>
    <row r="215" spans="1:4">
      <c r="A215" s="226">
        <v>12227</v>
      </c>
      <c r="B215" s="226" t="s">
        <v>1597</v>
      </c>
      <c r="C215" s="254">
        <v>99.8</v>
      </c>
    </row>
    <row r="216" spans="1:4">
      <c r="A216" s="226">
        <v>122271</v>
      </c>
      <c r="B216" s="226" t="s">
        <v>1598</v>
      </c>
      <c r="D216" s="254">
        <v>19453.2</v>
      </c>
    </row>
    <row r="217" spans="1:4">
      <c r="A217" s="226">
        <v>122272</v>
      </c>
      <c r="B217" s="226" t="s">
        <v>1599</v>
      </c>
      <c r="D217" s="254">
        <v>-19353.400000000001</v>
      </c>
    </row>
    <row r="218" spans="1:4">
      <c r="A218" s="226">
        <v>12228</v>
      </c>
      <c r="B218" s="226" t="s">
        <v>1600</v>
      </c>
      <c r="C218" s="254">
        <v>1000</v>
      </c>
    </row>
    <row r="219" spans="1:4">
      <c r="A219" s="226">
        <v>122281</v>
      </c>
      <c r="B219" s="226" t="s">
        <v>1601</v>
      </c>
      <c r="D219" s="254">
        <v>4532124.3</v>
      </c>
    </row>
    <row r="220" spans="1:4">
      <c r="A220" s="226">
        <v>122282</v>
      </c>
      <c r="B220" s="226" t="s">
        <v>1602</v>
      </c>
      <c r="D220" s="254">
        <v>-4531124.3</v>
      </c>
    </row>
    <row r="221" spans="1:4">
      <c r="A221" s="226">
        <v>12299</v>
      </c>
      <c r="B221" s="226" t="s">
        <v>1603</v>
      </c>
      <c r="C221" s="254">
        <v>63201697.289999999</v>
      </c>
    </row>
    <row r="222" spans="1:4">
      <c r="A222" s="226">
        <v>122991</v>
      </c>
      <c r="B222" s="226" t="s">
        <v>1604</v>
      </c>
      <c r="D222" s="254">
        <v>63201697.289999999</v>
      </c>
    </row>
    <row r="223" spans="1:4">
      <c r="A223" s="226">
        <v>123</v>
      </c>
      <c r="B223" s="226" t="s">
        <v>1605</v>
      </c>
      <c r="C223" s="254">
        <v>84005077.420000002</v>
      </c>
    </row>
    <row r="224" spans="1:4">
      <c r="A224" s="226">
        <v>12308</v>
      </c>
      <c r="B224" s="226" t="s">
        <v>1432</v>
      </c>
      <c r="D224" s="254">
        <v>84005077.420000002</v>
      </c>
    </row>
    <row r="225" spans="1:4">
      <c r="A225" s="226">
        <v>124</v>
      </c>
      <c r="B225" s="226" t="s">
        <v>1606</v>
      </c>
      <c r="C225" s="254">
        <v>115640</v>
      </c>
    </row>
    <row r="226" spans="1:4">
      <c r="A226" s="226">
        <v>12402</v>
      </c>
      <c r="B226" s="226" t="s">
        <v>1607</v>
      </c>
      <c r="D226" s="254">
        <v>115640</v>
      </c>
    </row>
    <row r="227" spans="1:4">
      <c r="A227" s="226">
        <v>13</v>
      </c>
      <c r="B227" s="226" t="s">
        <v>1608</v>
      </c>
      <c r="C227" s="254">
        <v>20111650.190000001</v>
      </c>
    </row>
    <row r="228" spans="1:4">
      <c r="A228" s="226">
        <v>131</v>
      </c>
      <c r="B228" s="226" t="s">
        <v>1609</v>
      </c>
      <c r="C228" s="254">
        <v>20111650.190000001</v>
      </c>
    </row>
    <row r="229" spans="1:4">
      <c r="A229" s="226">
        <v>1311</v>
      </c>
      <c r="B229" s="226" t="s">
        <v>1610</v>
      </c>
      <c r="C229" s="254">
        <v>20090675.890000001</v>
      </c>
    </row>
    <row r="230" spans="1:4">
      <c r="A230" s="226">
        <v>13111</v>
      </c>
      <c r="B230" s="226" t="s">
        <v>1611</v>
      </c>
      <c r="C230" s="254">
        <v>16344776.75</v>
      </c>
    </row>
    <row r="231" spans="1:4">
      <c r="A231" s="226">
        <v>13111001</v>
      </c>
      <c r="B231" s="226" t="s">
        <v>1612</v>
      </c>
      <c r="D231" s="254">
        <v>491766.67</v>
      </c>
    </row>
    <row r="232" spans="1:4">
      <c r="A232" s="226">
        <v>13111002</v>
      </c>
      <c r="B232" s="226" t="s">
        <v>1613</v>
      </c>
      <c r="D232" s="254">
        <v>527987.18000000005</v>
      </c>
    </row>
    <row r="233" spans="1:4">
      <c r="A233" s="226">
        <v>13111003</v>
      </c>
      <c r="B233" s="226" t="s">
        <v>1614</v>
      </c>
      <c r="D233" s="254">
        <v>467922.68</v>
      </c>
    </row>
    <row r="234" spans="1:4">
      <c r="A234" s="226">
        <v>13111004</v>
      </c>
      <c r="B234" s="226" t="s">
        <v>1615</v>
      </c>
      <c r="D234" s="254">
        <v>536517.71</v>
      </c>
    </row>
    <row r="235" spans="1:4">
      <c r="A235" s="226">
        <v>13111005</v>
      </c>
      <c r="B235" s="226" t="s">
        <v>1616</v>
      </c>
      <c r="D235" s="254">
        <v>345978.28</v>
      </c>
    </row>
    <row r="236" spans="1:4">
      <c r="A236" s="226">
        <v>13111006</v>
      </c>
      <c r="B236" s="226" t="s">
        <v>1617</v>
      </c>
      <c r="D236" s="254">
        <v>264573.76</v>
      </c>
    </row>
    <row r="237" spans="1:4">
      <c r="A237" s="226">
        <v>13111007</v>
      </c>
      <c r="B237" s="226" t="s">
        <v>1618</v>
      </c>
      <c r="D237" s="254">
        <v>547370.86</v>
      </c>
    </row>
    <row r="238" spans="1:4">
      <c r="A238" s="226">
        <v>13111008</v>
      </c>
      <c r="B238" s="226" t="s">
        <v>1619</v>
      </c>
      <c r="D238" s="254">
        <v>547370.86</v>
      </c>
    </row>
    <row r="239" spans="1:4">
      <c r="A239" s="226">
        <v>13111009</v>
      </c>
      <c r="B239" s="226" t="s">
        <v>1620</v>
      </c>
      <c r="D239" s="254">
        <v>319905.95</v>
      </c>
    </row>
    <row r="240" spans="1:4">
      <c r="A240" s="226">
        <v>13111010</v>
      </c>
      <c r="B240" s="226" t="s">
        <v>1621</v>
      </c>
      <c r="D240" s="254">
        <v>369916.27</v>
      </c>
    </row>
    <row r="241" spans="1:4">
      <c r="A241" s="226">
        <v>13111011</v>
      </c>
      <c r="B241" s="226" t="s">
        <v>1622</v>
      </c>
      <c r="D241" s="254">
        <v>531969.26</v>
      </c>
    </row>
    <row r="242" spans="1:4">
      <c r="A242" s="226">
        <v>13111012</v>
      </c>
      <c r="B242" s="226" t="s">
        <v>1623</v>
      </c>
      <c r="D242" s="254">
        <v>534748.35</v>
      </c>
    </row>
    <row r="243" spans="1:4">
      <c r="A243" s="226">
        <v>13111013</v>
      </c>
      <c r="B243" s="226" t="s">
        <v>1624</v>
      </c>
      <c r="D243" s="254">
        <v>547370.86</v>
      </c>
    </row>
    <row r="244" spans="1:4">
      <c r="A244" s="226">
        <v>13111014</v>
      </c>
      <c r="B244" s="226" t="s">
        <v>1625</v>
      </c>
      <c r="D244" s="254">
        <v>543966.85</v>
      </c>
    </row>
    <row r="245" spans="1:4">
      <c r="A245" s="226">
        <v>13111015</v>
      </c>
      <c r="B245" s="226" t="s">
        <v>1626</v>
      </c>
      <c r="D245" s="254">
        <v>544548.39</v>
      </c>
    </row>
    <row r="246" spans="1:4">
      <c r="A246" s="226">
        <v>13111016</v>
      </c>
      <c r="B246" s="226" t="s">
        <v>1627</v>
      </c>
      <c r="D246" s="254">
        <v>468277.61</v>
      </c>
    </row>
    <row r="247" spans="1:4">
      <c r="A247" s="226">
        <v>13111017</v>
      </c>
      <c r="B247" s="226" t="s">
        <v>1628</v>
      </c>
      <c r="D247" s="254">
        <v>535855.86</v>
      </c>
    </row>
    <row r="248" spans="1:4">
      <c r="A248" s="226">
        <v>13111018</v>
      </c>
      <c r="B248" s="226" t="s">
        <v>1629</v>
      </c>
      <c r="D248" s="254">
        <v>256715.19</v>
      </c>
    </row>
    <row r="249" spans="1:4">
      <c r="A249" s="226">
        <v>13111019</v>
      </c>
      <c r="B249" s="226" t="s">
        <v>1630</v>
      </c>
      <c r="D249" s="254">
        <v>486757.75</v>
      </c>
    </row>
    <row r="250" spans="1:4">
      <c r="A250" s="226">
        <v>13111020</v>
      </c>
      <c r="B250" s="226" t="s">
        <v>1631</v>
      </c>
      <c r="D250" s="254">
        <v>545124.17000000004</v>
      </c>
    </row>
    <row r="251" spans="1:4">
      <c r="A251" s="226">
        <v>13111021</v>
      </c>
      <c r="B251" s="226" t="s">
        <v>1632</v>
      </c>
      <c r="D251" s="254">
        <v>537173</v>
      </c>
    </row>
    <row r="252" spans="1:4">
      <c r="A252" s="226">
        <v>13111022</v>
      </c>
      <c r="B252" s="226" t="s">
        <v>1633</v>
      </c>
      <c r="D252" s="254">
        <v>294534.09999999998</v>
      </c>
    </row>
    <row r="253" spans="1:4">
      <c r="A253" s="226">
        <v>13111023</v>
      </c>
      <c r="B253" s="226" t="s">
        <v>1634</v>
      </c>
      <c r="D253" s="254">
        <v>321640.53000000003</v>
      </c>
    </row>
    <row r="254" spans="1:4">
      <c r="A254" s="226">
        <v>13111024</v>
      </c>
      <c r="B254" s="226" t="s">
        <v>1635</v>
      </c>
      <c r="D254" s="254">
        <v>547370.86</v>
      </c>
    </row>
    <row r="255" spans="1:4">
      <c r="A255" s="226">
        <v>13111025</v>
      </c>
      <c r="B255" s="226" t="s">
        <v>1636</v>
      </c>
      <c r="D255" s="254">
        <v>534700</v>
      </c>
    </row>
    <row r="256" spans="1:4">
      <c r="A256" s="226">
        <v>13111026</v>
      </c>
      <c r="B256" s="226" t="s">
        <v>1637</v>
      </c>
      <c r="D256" s="254">
        <v>487156.46</v>
      </c>
    </row>
    <row r="257" spans="1:4">
      <c r="A257" s="226">
        <v>13111027</v>
      </c>
      <c r="B257" s="226" t="s">
        <v>1638</v>
      </c>
      <c r="D257" s="254">
        <v>547370.86</v>
      </c>
    </row>
    <row r="258" spans="1:4">
      <c r="A258" s="226">
        <v>13111028</v>
      </c>
      <c r="B258" s="226" t="s">
        <v>1639</v>
      </c>
      <c r="D258" s="254">
        <v>544034.94999999995</v>
      </c>
    </row>
    <row r="259" spans="1:4">
      <c r="A259" s="226">
        <v>13111030</v>
      </c>
      <c r="B259" s="226" t="s">
        <v>1640</v>
      </c>
      <c r="D259" s="254">
        <v>282325.90999999997</v>
      </c>
    </row>
    <row r="260" spans="1:4">
      <c r="A260" s="226">
        <v>13111031</v>
      </c>
      <c r="B260" s="226" t="s">
        <v>1641</v>
      </c>
      <c r="D260" s="254">
        <v>535855.86</v>
      </c>
    </row>
    <row r="261" spans="1:4">
      <c r="A261" s="226">
        <v>13111033</v>
      </c>
      <c r="B261" s="226" t="s">
        <v>1642</v>
      </c>
      <c r="D261" s="254">
        <v>501899.85</v>
      </c>
    </row>
    <row r="262" spans="1:4">
      <c r="A262" s="226">
        <v>13111034</v>
      </c>
      <c r="B262" s="226" t="s">
        <v>1643</v>
      </c>
      <c r="D262" s="254">
        <v>306578.14</v>
      </c>
    </row>
    <row r="263" spans="1:4">
      <c r="A263" s="226">
        <v>13111035</v>
      </c>
      <c r="B263" s="226" t="s">
        <v>1644</v>
      </c>
      <c r="D263" s="254">
        <v>447370.86</v>
      </c>
    </row>
    <row r="264" spans="1:4">
      <c r="A264" s="226">
        <v>13111036</v>
      </c>
      <c r="B264" s="226" t="s">
        <v>1645</v>
      </c>
      <c r="D264" s="254">
        <v>494750</v>
      </c>
    </row>
    <row r="265" spans="1:4">
      <c r="A265" s="226">
        <v>13111037</v>
      </c>
      <c r="B265" s="226" t="s">
        <v>1646</v>
      </c>
      <c r="D265" s="254">
        <v>547370.86</v>
      </c>
    </row>
    <row r="266" spans="1:4">
      <c r="A266" s="226">
        <v>13112</v>
      </c>
      <c r="B266" s="226" t="s">
        <v>1647</v>
      </c>
      <c r="C266" s="254">
        <v>3745899.14</v>
      </c>
    </row>
    <row r="267" spans="1:4">
      <c r="A267" s="226">
        <v>13112001</v>
      </c>
      <c r="B267" s="226" t="s">
        <v>1648</v>
      </c>
      <c r="D267" s="254">
        <v>207219.72</v>
      </c>
    </row>
    <row r="268" spans="1:4">
      <c r="A268" s="226">
        <v>13112002</v>
      </c>
      <c r="B268" s="226" t="s">
        <v>1649</v>
      </c>
      <c r="D268" s="254">
        <v>261857.8</v>
      </c>
    </row>
    <row r="269" spans="1:4">
      <c r="A269" s="226">
        <v>13112003</v>
      </c>
      <c r="B269" s="226" t="s">
        <v>1650</v>
      </c>
      <c r="D269" s="254">
        <v>253001.49</v>
      </c>
    </row>
    <row r="270" spans="1:4">
      <c r="A270" s="226">
        <v>13112004</v>
      </c>
      <c r="B270" s="226" t="s">
        <v>1651</v>
      </c>
      <c r="D270" s="254">
        <v>162358.71</v>
      </c>
    </row>
    <row r="271" spans="1:4">
      <c r="A271" s="226">
        <v>13112005</v>
      </c>
      <c r="B271" s="226" t="s">
        <v>1652</v>
      </c>
      <c r="D271" s="254">
        <v>228326.3</v>
      </c>
    </row>
    <row r="272" spans="1:4">
      <c r="A272" s="226">
        <v>13112006</v>
      </c>
      <c r="B272" s="226" t="s">
        <v>1653</v>
      </c>
      <c r="D272" s="254">
        <v>232889.82</v>
      </c>
    </row>
    <row r="273" spans="1:4">
      <c r="A273" s="226">
        <v>13112007</v>
      </c>
      <c r="B273" s="226" t="s">
        <v>1654</v>
      </c>
      <c r="D273" s="254">
        <v>172977.94</v>
      </c>
    </row>
    <row r="274" spans="1:4">
      <c r="A274" s="226">
        <v>13112008</v>
      </c>
      <c r="B274" s="226" t="s">
        <v>1655</v>
      </c>
      <c r="D274" s="254">
        <v>141912.92000000001</v>
      </c>
    </row>
    <row r="275" spans="1:4">
      <c r="A275" s="226">
        <v>13112009</v>
      </c>
      <c r="B275" s="226" t="s">
        <v>1656</v>
      </c>
      <c r="D275" s="254">
        <v>254715.93</v>
      </c>
    </row>
    <row r="276" spans="1:4">
      <c r="A276" s="226">
        <v>13112010</v>
      </c>
      <c r="B276" s="226" t="s">
        <v>1657</v>
      </c>
      <c r="D276" s="254">
        <v>146931.28</v>
      </c>
    </row>
    <row r="277" spans="1:4">
      <c r="A277" s="226">
        <v>13112011</v>
      </c>
      <c r="B277" s="226" t="s">
        <v>1658</v>
      </c>
      <c r="D277" s="254">
        <v>233391.9</v>
      </c>
    </row>
    <row r="278" spans="1:4">
      <c r="A278" s="226">
        <v>13112012</v>
      </c>
      <c r="B278" s="226" t="s">
        <v>1659</v>
      </c>
      <c r="D278" s="254">
        <v>199296.04</v>
      </c>
    </row>
    <row r="279" spans="1:4">
      <c r="A279" s="226">
        <v>13112013</v>
      </c>
      <c r="B279" s="226" t="s">
        <v>1660</v>
      </c>
      <c r="D279" s="254">
        <v>202746.41</v>
      </c>
    </row>
    <row r="280" spans="1:4">
      <c r="A280" s="226">
        <v>13112014</v>
      </c>
      <c r="B280" s="226" t="s">
        <v>1661</v>
      </c>
      <c r="D280" s="254">
        <v>173722.15</v>
      </c>
    </row>
    <row r="281" spans="1:4">
      <c r="A281" s="226">
        <v>13112015</v>
      </c>
      <c r="B281" s="226" t="s">
        <v>1662</v>
      </c>
      <c r="D281" s="254">
        <v>232677.01</v>
      </c>
    </row>
    <row r="282" spans="1:4">
      <c r="A282" s="226">
        <v>13112016</v>
      </c>
      <c r="B282" s="226" t="s">
        <v>1663</v>
      </c>
      <c r="D282" s="254">
        <v>244789.6</v>
      </c>
    </row>
    <row r="283" spans="1:4">
      <c r="A283" s="226">
        <v>13112017</v>
      </c>
      <c r="B283" s="226" t="s">
        <v>1664</v>
      </c>
      <c r="D283" s="254">
        <v>261855.8</v>
      </c>
    </row>
    <row r="284" spans="1:4">
      <c r="A284" s="226">
        <v>13112018</v>
      </c>
      <c r="B284" s="226" t="s">
        <v>1665</v>
      </c>
      <c r="D284" s="254">
        <v>135228.32</v>
      </c>
    </row>
    <row r="285" spans="1:4">
      <c r="A285" s="226">
        <v>1312</v>
      </c>
      <c r="B285" s="226" t="s">
        <v>1666</v>
      </c>
      <c r="D285" s="254">
        <v>20974.3</v>
      </c>
    </row>
    <row r="286" spans="1:4">
      <c r="A286" s="226">
        <v>14</v>
      </c>
      <c r="B286" s="226" t="s">
        <v>1667</v>
      </c>
      <c r="C286" s="254">
        <v>364322.04</v>
      </c>
    </row>
    <row r="287" spans="1:4">
      <c r="A287" s="226">
        <v>1402</v>
      </c>
      <c r="B287" s="226" t="s">
        <v>1668</v>
      </c>
      <c r="C287" s="254">
        <v>1152.04</v>
      </c>
    </row>
    <row r="288" spans="1:4">
      <c r="A288" s="226">
        <v>14021</v>
      </c>
      <c r="B288" s="226" t="s">
        <v>1669</v>
      </c>
      <c r="D288" s="254">
        <v>40442.239999999998</v>
      </c>
    </row>
    <row r="289" spans="1:4">
      <c r="A289" s="226">
        <v>14022</v>
      </c>
      <c r="B289" s="226" t="s">
        <v>1670</v>
      </c>
      <c r="D289" s="254">
        <v>-39290.199999999997</v>
      </c>
    </row>
    <row r="290" spans="1:4">
      <c r="A290" s="226">
        <v>1403</v>
      </c>
      <c r="B290" s="226" t="s">
        <v>1671</v>
      </c>
      <c r="C290" s="254">
        <v>350670</v>
      </c>
    </row>
    <row r="291" spans="1:4">
      <c r="A291" s="226">
        <v>14031</v>
      </c>
      <c r="B291" s="226" t="s">
        <v>1672</v>
      </c>
      <c r="D291" s="254">
        <v>350670</v>
      </c>
    </row>
    <row r="292" spans="1:4">
      <c r="A292" s="226">
        <v>1426</v>
      </c>
      <c r="B292" s="226" t="s">
        <v>1673</v>
      </c>
      <c r="C292" s="254">
        <v>12500</v>
      </c>
    </row>
    <row r="293" spans="1:4">
      <c r="A293" s="226">
        <v>142601</v>
      </c>
      <c r="B293" s="226" t="s">
        <v>1674</v>
      </c>
      <c r="D293" s="254">
        <v>12500</v>
      </c>
    </row>
    <row r="294" spans="1:4" ht="13.5" thickBot="1">
      <c r="D294" s="230"/>
    </row>
    <row r="295" spans="1:4">
      <c r="B295" s="232" t="s">
        <v>1675</v>
      </c>
      <c r="C295" s="233"/>
      <c r="D295" s="234">
        <f>SUM(D11:D293)</f>
        <v>848038230.38999939</v>
      </c>
    </row>
    <row r="296" spans="1:4" ht="13.5" thickBot="1">
      <c r="D296" s="230"/>
    </row>
    <row r="298" spans="1:4">
      <c r="A298" s="226">
        <v>2</v>
      </c>
      <c r="B298" s="226" t="s">
        <v>1676</v>
      </c>
      <c r="C298" s="254">
        <v>1531604557</v>
      </c>
    </row>
    <row r="299" spans="1:4">
      <c r="A299" s="226">
        <v>202</v>
      </c>
      <c r="B299" s="226" t="s">
        <v>1677</v>
      </c>
      <c r="C299" s="254">
        <v>358137264.38999999</v>
      </c>
    </row>
    <row r="300" spans="1:4">
      <c r="A300" s="226">
        <v>20203</v>
      </c>
      <c r="B300" s="226" t="s">
        <v>848</v>
      </c>
      <c r="C300" s="254">
        <v>7422916.1399999997</v>
      </c>
    </row>
    <row r="301" spans="1:4">
      <c r="A301" s="226">
        <v>202031</v>
      </c>
      <c r="B301" s="226" t="s">
        <v>849</v>
      </c>
      <c r="D301" s="254">
        <v>5026944.62</v>
      </c>
    </row>
    <row r="302" spans="1:4">
      <c r="A302" s="226">
        <v>202032</v>
      </c>
      <c r="B302" s="226" t="s">
        <v>850</v>
      </c>
      <c r="D302" s="254">
        <v>2395971.52</v>
      </c>
    </row>
    <row r="303" spans="1:4">
      <c r="A303" s="226">
        <v>20204</v>
      </c>
      <c r="B303" s="226" t="s">
        <v>851</v>
      </c>
      <c r="C303" s="254">
        <v>350714348.25</v>
      </c>
    </row>
    <row r="304" spans="1:4">
      <c r="A304" s="226">
        <v>202041</v>
      </c>
      <c r="B304" s="226" t="s">
        <v>852</v>
      </c>
      <c r="D304" s="254">
        <v>350714348.25</v>
      </c>
    </row>
    <row r="305" spans="1:4">
      <c r="A305" s="226">
        <v>203</v>
      </c>
      <c r="B305" s="226" t="s">
        <v>853</v>
      </c>
      <c r="C305" s="254">
        <v>545526726.63</v>
      </c>
    </row>
    <row r="306" spans="1:4">
      <c r="A306" s="226">
        <v>20301</v>
      </c>
      <c r="B306" s="226" t="s">
        <v>854</v>
      </c>
      <c r="D306" s="254">
        <v>541095464.63</v>
      </c>
    </row>
    <row r="307" spans="1:4">
      <c r="A307" s="226">
        <v>20306</v>
      </c>
      <c r="B307" s="226" t="s">
        <v>855</v>
      </c>
      <c r="C307" s="254">
        <v>4431262</v>
      </c>
    </row>
    <row r="308" spans="1:4">
      <c r="A308" s="226">
        <v>2030601</v>
      </c>
      <c r="B308" s="226" t="s">
        <v>856</v>
      </c>
      <c r="C308" s="254">
        <v>4431262</v>
      </c>
    </row>
    <row r="309" spans="1:4">
      <c r="A309" s="226">
        <v>203060101</v>
      </c>
      <c r="B309" s="226" t="s">
        <v>857</v>
      </c>
      <c r="D309" s="254">
        <v>234468</v>
      </c>
    </row>
    <row r="310" spans="1:4">
      <c r="A310" s="226">
        <v>203060102</v>
      </c>
      <c r="B310" s="226" t="s">
        <v>858</v>
      </c>
      <c r="D310" s="254">
        <v>186000</v>
      </c>
    </row>
    <row r="311" spans="1:4">
      <c r="A311" s="226">
        <v>203060103</v>
      </c>
      <c r="B311" s="226" t="s">
        <v>859</v>
      </c>
      <c r="D311" s="254">
        <v>68779</v>
      </c>
    </row>
    <row r="312" spans="1:4">
      <c r="A312" s="226">
        <v>203060104</v>
      </c>
      <c r="B312" s="226" t="s">
        <v>860</v>
      </c>
      <c r="D312" s="254">
        <v>92234</v>
      </c>
    </row>
    <row r="313" spans="1:4">
      <c r="A313" s="226">
        <v>203060105</v>
      </c>
      <c r="B313" s="226" t="s">
        <v>861</v>
      </c>
      <c r="D313" s="254">
        <v>137578</v>
      </c>
    </row>
    <row r="314" spans="1:4">
      <c r="A314" s="226">
        <v>203060106</v>
      </c>
      <c r="B314" s="226" t="s">
        <v>862</v>
      </c>
      <c r="D314" s="254">
        <v>234468</v>
      </c>
    </row>
    <row r="315" spans="1:4">
      <c r="A315" s="226">
        <v>203060107</v>
      </c>
      <c r="B315" s="226" t="s">
        <v>863</v>
      </c>
      <c r="D315" s="254">
        <v>137578</v>
      </c>
    </row>
    <row r="316" spans="1:4">
      <c r="A316" s="226">
        <v>203060109</v>
      </c>
      <c r="B316" s="226" t="s">
        <v>864</v>
      </c>
      <c r="D316" s="254">
        <v>186000</v>
      </c>
    </row>
    <row r="317" spans="1:4">
      <c r="A317" s="226">
        <v>203060110</v>
      </c>
      <c r="B317" s="226" t="s">
        <v>865</v>
      </c>
      <c r="D317" s="254">
        <v>137558</v>
      </c>
    </row>
    <row r="318" spans="1:4">
      <c r="A318" s="226">
        <v>203060112</v>
      </c>
      <c r="B318" s="226" t="s">
        <v>866</v>
      </c>
      <c r="D318" s="254">
        <v>110234</v>
      </c>
    </row>
    <row r="319" spans="1:4">
      <c r="A319" s="226">
        <v>203060113</v>
      </c>
      <c r="B319" s="226" t="s">
        <v>867</v>
      </c>
      <c r="D319" s="254">
        <v>137558</v>
      </c>
    </row>
    <row r="320" spans="1:4">
      <c r="A320" s="226">
        <v>203060114</v>
      </c>
      <c r="B320" s="226" t="s">
        <v>868</v>
      </c>
      <c r="D320" s="254">
        <v>235000</v>
      </c>
    </row>
    <row r="321" spans="1:4">
      <c r="A321" s="226">
        <v>203060115</v>
      </c>
      <c r="B321" s="226" t="s">
        <v>869</v>
      </c>
      <c r="D321" s="254">
        <v>184468</v>
      </c>
    </row>
    <row r="322" spans="1:4">
      <c r="A322" s="226">
        <v>203060116</v>
      </c>
      <c r="B322" s="226" t="s">
        <v>870</v>
      </c>
      <c r="D322" s="254">
        <v>234534</v>
      </c>
    </row>
    <row r="323" spans="1:4">
      <c r="A323" s="226">
        <v>203060117</v>
      </c>
      <c r="B323" s="226" t="s">
        <v>871</v>
      </c>
      <c r="D323" s="254">
        <v>184468</v>
      </c>
    </row>
    <row r="324" spans="1:4">
      <c r="A324" s="226">
        <v>203060118</v>
      </c>
      <c r="B324" s="226" t="s">
        <v>872</v>
      </c>
      <c r="D324" s="254">
        <v>234468</v>
      </c>
    </row>
    <row r="325" spans="1:4">
      <c r="A325" s="226">
        <v>203060119</v>
      </c>
      <c r="B325" s="226" t="s">
        <v>873</v>
      </c>
      <c r="D325" s="254">
        <v>92234</v>
      </c>
    </row>
    <row r="326" spans="1:4">
      <c r="A326" s="226">
        <v>203060121</v>
      </c>
      <c r="B326" s="226" t="s">
        <v>874</v>
      </c>
      <c r="D326" s="254">
        <v>100000</v>
      </c>
    </row>
    <row r="327" spans="1:4">
      <c r="A327" s="226">
        <v>203060122</v>
      </c>
      <c r="B327" s="226" t="s">
        <v>875</v>
      </c>
      <c r="D327" s="254">
        <v>187557</v>
      </c>
    </row>
    <row r="328" spans="1:4">
      <c r="A328" s="226">
        <v>203060123</v>
      </c>
      <c r="B328" s="226" t="s">
        <v>876</v>
      </c>
      <c r="D328" s="254">
        <v>137558</v>
      </c>
    </row>
    <row r="329" spans="1:4">
      <c r="A329" s="226">
        <v>203060124</v>
      </c>
      <c r="B329" s="226" t="s">
        <v>877</v>
      </c>
      <c r="D329" s="254">
        <v>185000</v>
      </c>
    </row>
    <row r="330" spans="1:4">
      <c r="A330" s="226">
        <v>203060125</v>
      </c>
      <c r="B330" s="226" t="s">
        <v>878</v>
      </c>
      <c r="D330" s="254">
        <v>234468</v>
      </c>
    </row>
    <row r="331" spans="1:4">
      <c r="A331" s="226">
        <v>203060126</v>
      </c>
      <c r="B331" s="226" t="s">
        <v>879</v>
      </c>
      <c r="D331" s="254">
        <v>83779</v>
      </c>
    </row>
    <row r="332" spans="1:4">
      <c r="A332" s="226">
        <v>203060127</v>
      </c>
      <c r="B332" s="226" t="s">
        <v>880</v>
      </c>
      <c r="D332" s="254">
        <v>68779</v>
      </c>
    </row>
    <row r="333" spans="1:4">
      <c r="A333" s="226">
        <v>203060128</v>
      </c>
      <c r="B333" s="226" t="s">
        <v>881</v>
      </c>
      <c r="D333" s="254">
        <v>68779</v>
      </c>
    </row>
    <row r="334" spans="1:4">
      <c r="A334" s="226">
        <v>203060129</v>
      </c>
      <c r="B334" s="226" t="s">
        <v>882</v>
      </c>
      <c r="D334" s="254">
        <v>234468</v>
      </c>
    </row>
    <row r="335" spans="1:4">
      <c r="A335" s="226">
        <v>203060130</v>
      </c>
      <c r="B335" s="226" t="s">
        <v>883</v>
      </c>
      <c r="D335" s="254">
        <v>234468</v>
      </c>
    </row>
    <row r="336" spans="1:4">
      <c r="A336" s="226">
        <v>203060131</v>
      </c>
      <c r="B336" s="226" t="s">
        <v>884</v>
      </c>
      <c r="D336" s="254">
        <v>68779</v>
      </c>
    </row>
    <row r="337" spans="1:4">
      <c r="A337" s="226">
        <v>204</v>
      </c>
      <c r="B337" s="226" t="s">
        <v>885</v>
      </c>
      <c r="C337" s="254">
        <v>627940566.12</v>
      </c>
    </row>
    <row r="338" spans="1:4">
      <c r="A338" s="226">
        <v>20401</v>
      </c>
      <c r="B338" s="226" t="s">
        <v>886</v>
      </c>
      <c r="D338" s="254">
        <v>3540961.4</v>
      </c>
    </row>
    <row r="339" spans="1:4">
      <c r="A339" s="226">
        <v>20402</v>
      </c>
      <c r="B339" s="226" t="s">
        <v>887</v>
      </c>
      <c r="D339" s="254">
        <v>102294202.2</v>
      </c>
    </row>
    <row r="340" spans="1:4">
      <c r="A340" s="226">
        <v>20403</v>
      </c>
      <c r="B340" s="226" t="s">
        <v>888</v>
      </c>
      <c r="D340" s="254">
        <v>1172434.05</v>
      </c>
    </row>
    <row r="341" spans="1:4">
      <c r="A341" s="226">
        <v>20404</v>
      </c>
      <c r="B341" s="226" t="s">
        <v>889</v>
      </c>
      <c r="D341" s="254">
        <v>1342965.73</v>
      </c>
    </row>
    <row r="342" spans="1:4">
      <c r="A342" s="226">
        <v>20406</v>
      </c>
      <c r="B342" s="226" t="s">
        <v>890</v>
      </c>
      <c r="D342" s="254">
        <v>6983595.3600000003</v>
      </c>
    </row>
    <row r="343" spans="1:4">
      <c r="A343" s="226">
        <v>20407</v>
      </c>
      <c r="B343" s="226" t="s">
        <v>891</v>
      </c>
      <c r="D343" s="254">
        <v>100247990.34</v>
      </c>
    </row>
    <row r="344" spans="1:4">
      <c r="A344" s="226">
        <v>20408</v>
      </c>
      <c r="B344" s="226" t="s">
        <v>892</v>
      </c>
      <c r="D344" s="254">
        <v>2920909.19</v>
      </c>
    </row>
    <row r="345" spans="1:4">
      <c r="A345" s="226">
        <v>20409</v>
      </c>
      <c r="B345" s="226" t="s">
        <v>893</v>
      </c>
      <c r="D345" s="254">
        <v>962173.92</v>
      </c>
    </row>
    <row r="346" spans="1:4">
      <c r="A346" s="226">
        <v>20410</v>
      </c>
      <c r="B346" s="226" t="s">
        <v>894</v>
      </c>
      <c r="D346" s="254">
        <v>12747940.960000001</v>
      </c>
    </row>
    <row r="347" spans="1:4">
      <c r="A347" s="226">
        <v>20411</v>
      </c>
      <c r="B347" s="226" t="s">
        <v>895</v>
      </c>
      <c r="D347" s="254">
        <v>991330.06</v>
      </c>
    </row>
    <row r="348" spans="1:4">
      <c r="A348" s="226">
        <v>20412</v>
      </c>
      <c r="B348" s="226" t="s">
        <v>896</v>
      </c>
      <c r="D348" s="254">
        <v>5981188.1699999999</v>
      </c>
    </row>
    <row r="349" spans="1:4">
      <c r="A349" s="226">
        <v>20413</v>
      </c>
      <c r="B349" s="226" t="s">
        <v>897</v>
      </c>
      <c r="C349" s="254">
        <v>1689174</v>
      </c>
    </row>
    <row r="350" spans="1:4">
      <c r="A350" s="226">
        <v>204132</v>
      </c>
      <c r="B350" s="226" t="s">
        <v>898</v>
      </c>
      <c r="D350" s="254">
        <v>1689174</v>
      </c>
    </row>
    <row r="351" spans="1:4">
      <c r="A351" s="226">
        <v>20414</v>
      </c>
      <c r="B351" s="226" t="s">
        <v>899</v>
      </c>
      <c r="D351" s="254">
        <v>5683735.4199999999</v>
      </c>
    </row>
    <row r="352" spans="1:4">
      <c r="A352" s="226">
        <v>20415</v>
      </c>
      <c r="B352" s="226" t="s">
        <v>900</v>
      </c>
      <c r="D352" s="254">
        <v>14659169.42</v>
      </c>
    </row>
    <row r="353" spans="1:4">
      <c r="A353" s="226">
        <v>20416</v>
      </c>
      <c r="B353" s="226" t="s">
        <v>901</v>
      </c>
      <c r="C353" s="254">
        <v>7967711.2999999998</v>
      </c>
    </row>
    <row r="354" spans="1:4">
      <c r="A354" s="226">
        <v>2041601</v>
      </c>
      <c r="B354" s="226" t="s">
        <v>902</v>
      </c>
      <c r="D354" s="254">
        <v>17696.45</v>
      </c>
    </row>
    <row r="355" spans="1:4">
      <c r="A355" s="226">
        <v>2041602</v>
      </c>
      <c r="B355" s="226" t="s">
        <v>903</v>
      </c>
      <c r="D355" s="254">
        <v>46818.49</v>
      </c>
    </row>
    <row r="356" spans="1:4">
      <c r="A356" s="226">
        <v>2041603</v>
      </c>
      <c r="B356" s="226" t="s">
        <v>904</v>
      </c>
      <c r="D356" s="254">
        <v>8766.84</v>
      </c>
    </row>
    <row r="357" spans="1:4">
      <c r="A357" s="226">
        <v>2041604</v>
      </c>
      <c r="B357" s="226" t="s">
        <v>885</v>
      </c>
      <c r="D357" s="254">
        <v>1386.61</v>
      </c>
    </row>
    <row r="358" spans="1:4">
      <c r="A358" s="226">
        <v>2041605</v>
      </c>
      <c r="B358" s="226" t="s">
        <v>905</v>
      </c>
      <c r="D358" s="254">
        <v>92850</v>
      </c>
    </row>
    <row r="359" spans="1:4">
      <c r="A359" s="226">
        <v>2041606</v>
      </c>
      <c r="B359" s="226" t="s">
        <v>906</v>
      </c>
      <c r="D359" s="254">
        <v>5700745.8200000003</v>
      </c>
    </row>
    <row r="360" spans="1:4">
      <c r="A360" s="226">
        <v>2041607</v>
      </c>
      <c r="B360" s="226" t="s">
        <v>907</v>
      </c>
      <c r="D360" s="254">
        <v>2099447.09</v>
      </c>
    </row>
    <row r="361" spans="1:4">
      <c r="A361" s="226">
        <v>20418</v>
      </c>
      <c r="B361" s="226" t="s">
        <v>908</v>
      </c>
      <c r="D361" s="254">
        <v>23599</v>
      </c>
    </row>
    <row r="362" spans="1:4">
      <c r="A362" s="226">
        <v>20419</v>
      </c>
      <c r="B362" s="226" t="s">
        <v>909</v>
      </c>
      <c r="D362" s="254">
        <v>25827.5</v>
      </c>
    </row>
    <row r="363" spans="1:4">
      <c r="A363" s="226">
        <v>20420</v>
      </c>
      <c r="B363" s="226" t="s">
        <v>910</v>
      </c>
      <c r="D363" s="254">
        <v>0</v>
      </c>
    </row>
    <row r="364" spans="1:4">
      <c r="A364" s="226">
        <v>20422</v>
      </c>
      <c r="B364" s="226" t="s">
        <v>911</v>
      </c>
      <c r="D364" s="254">
        <v>347850932.36000001</v>
      </c>
    </row>
    <row r="365" spans="1:4">
      <c r="A365" s="226">
        <v>20427</v>
      </c>
      <c r="B365" s="226" t="s">
        <v>912</v>
      </c>
      <c r="D365" s="254">
        <v>6950</v>
      </c>
    </row>
    <row r="366" spans="1:4">
      <c r="A366" s="226">
        <v>20428</v>
      </c>
      <c r="B366" s="226" t="s">
        <v>913</v>
      </c>
      <c r="D366" s="254">
        <v>2652392.81</v>
      </c>
    </row>
    <row r="367" spans="1:4">
      <c r="A367" s="226">
        <v>20429</v>
      </c>
      <c r="B367" s="226" t="s">
        <v>914</v>
      </c>
      <c r="D367" s="254">
        <v>1440703.83</v>
      </c>
    </row>
    <row r="368" spans="1:4">
      <c r="A368" s="226">
        <v>20430</v>
      </c>
      <c r="B368" s="226" t="s">
        <v>915</v>
      </c>
      <c r="D368" s="254">
        <v>35655.15</v>
      </c>
    </row>
    <row r="369" spans="1:4">
      <c r="A369" s="226">
        <v>20431</v>
      </c>
      <c r="B369" s="226" t="s">
        <v>916</v>
      </c>
      <c r="D369" s="254">
        <v>5385805.1799999997</v>
      </c>
    </row>
    <row r="370" spans="1:4">
      <c r="A370" s="226">
        <v>20434</v>
      </c>
      <c r="B370" s="226" t="s">
        <v>917</v>
      </c>
      <c r="D370" s="254">
        <v>30000</v>
      </c>
    </row>
    <row r="371" spans="1:4">
      <c r="A371" s="226">
        <v>20435</v>
      </c>
      <c r="B371" s="226" t="s">
        <v>918</v>
      </c>
      <c r="D371" s="254">
        <v>533960.14</v>
      </c>
    </row>
    <row r="372" spans="1:4">
      <c r="A372" s="226">
        <v>20436</v>
      </c>
      <c r="B372" s="226" t="s">
        <v>919</v>
      </c>
      <c r="D372" s="254">
        <v>0</v>
      </c>
    </row>
    <row r="373" spans="1:4">
      <c r="A373" s="226">
        <v>20437</v>
      </c>
      <c r="B373" s="226" t="s">
        <v>920</v>
      </c>
      <c r="D373" s="254">
        <v>0</v>
      </c>
    </row>
    <row r="374" spans="1:4">
      <c r="A374" s="226">
        <v>20438</v>
      </c>
      <c r="B374" s="226" t="s">
        <v>921</v>
      </c>
      <c r="D374" s="254">
        <v>12127.8</v>
      </c>
    </row>
    <row r="375" spans="1:4">
      <c r="A375" s="226">
        <v>20439</v>
      </c>
      <c r="B375" s="226" t="s">
        <v>922</v>
      </c>
      <c r="D375" s="254">
        <v>26282.66</v>
      </c>
    </row>
    <row r="376" spans="1:4">
      <c r="A376" s="226">
        <v>20440</v>
      </c>
      <c r="B376" s="226" t="s">
        <v>1749</v>
      </c>
      <c r="D376" s="254">
        <v>730848.17</v>
      </c>
    </row>
    <row r="377" spans="1:4">
      <c r="A377" s="226">
        <v>205</v>
      </c>
      <c r="B377" s="226" t="s">
        <v>1678</v>
      </c>
      <c r="C377" s="254">
        <v>0</v>
      </c>
    </row>
    <row r="378" spans="1:4">
      <c r="A378" s="226">
        <v>20502</v>
      </c>
      <c r="B378" s="226" t="s">
        <v>1679</v>
      </c>
      <c r="C378" s="254">
        <v>0</v>
      </c>
    </row>
    <row r="379" spans="1:4">
      <c r="A379" s="226">
        <v>20502999</v>
      </c>
      <c r="B379" s="226" t="s">
        <v>963</v>
      </c>
      <c r="D379" s="254">
        <v>0</v>
      </c>
    </row>
    <row r="380" spans="1:4" ht="13.5" thickBot="1">
      <c r="D380" s="230"/>
    </row>
    <row r="381" spans="1:4">
      <c r="B381" s="232" t="s">
        <v>923</v>
      </c>
      <c r="C381" s="233"/>
      <c r="D381" s="234">
        <f>SUM(D299:D379)</f>
        <v>1531604557.1400003</v>
      </c>
    </row>
    <row r="383" spans="1:4">
      <c r="A383" s="226">
        <v>3</v>
      </c>
      <c r="B383" s="226" t="s">
        <v>1680</v>
      </c>
      <c r="C383" s="254">
        <v>-19611330286</v>
      </c>
    </row>
    <row r="384" spans="1:4">
      <c r="A384" s="226">
        <v>30</v>
      </c>
      <c r="B384" s="226" t="s">
        <v>1681</v>
      </c>
      <c r="C384" s="254">
        <v>25000000</v>
      </c>
    </row>
    <row r="385" spans="1:4">
      <c r="A385" s="226">
        <v>3001</v>
      </c>
      <c r="B385" s="226" t="s">
        <v>1682</v>
      </c>
      <c r="D385" s="254">
        <v>25000000</v>
      </c>
    </row>
    <row r="386" spans="1:4">
      <c r="A386" s="226">
        <v>31</v>
      </c>
      <c r="B386" s="226" t="s">
        <v>1683</v>
      </c>
      <c r="C386" s="254">
        <v>-19861330286</v>
      </c>
    </row>
    <row r="387" spans="1:4">
      <c r="A387" s="226">
        <v>3101</v>
      </c>
      <c r="B387" s="226" t="s">
        <v>1684</v>
      </c>
      <c r="D387" s="254">
        <f>-1921069252.84+1.06</f>
        <v>-1921069251.78</v>
      </c>
    </row>
    <row r="388" spans="1:4">
      <c r="A388" s="226">
        <v>3102</v>
      </c>
      <c r="B388" s="226" t="s">
        <v>1685</v>
      </c>
      <c r="D388" s="254">
        <v>-28962282.41</v>
      </c>
    </row>
    <row r="389" spans="1:4">
      <c r="A389" s="226">
        <v>3104</v>
      </c>
      <c r="B389" s="226" t="s">
        <v>1686</v>
      </c>
      <c r="D389" s="254">
        <v>281515846.86000001</v>
      </c>
    </row>
    <row r="390" spans="1:4">
      <c r="A390" s="226">
        <v>3105</v>
      </c>
      <c r="B390" s="226" t="s">
        <v>1687</v>
      </c>
      <c r="D390" s="254">
        <v>-31673641.620000001</v>
      </c>
    </row>
    <row r="391" spans="1:4">
      <c r="A391" s="226">
        <v>3106</v>
      </c>
      <c r="B391" s="226" t="s">
        <v>1688</v>
      </c>
      <c r="D391" s="254">
        <v>-156565424.30000001</v>
      </c>
    </row>
    <row r="392" spans="1:4">
      <c r="A392" s="226">
        <v>3107</v>
      </c>
      <c r="B392" s="226" t="s">
        <v>1689</v>
      </c>
      <c r="D392" s="254">
        <v>-68619987.180000007</v>
      </c>
    </row>
    <row r="393" spans="1:4">
      <c r="A393" s="226">
        <v>3108</v>
      </c>
      <c r="B393" s="226" t="s">
        <v>1690</v>
      </c>
      <c r="D393" s="254">
        <v>-99897952.379999995</v>
      </c>
    </row>
    <row r="394" spans="1:4">
      <c r="A394" s="226">
        <v>3109</v>
      </c>
      <c r="B394" s="226" t="s">
        <v>1691</v>
      </c>
      <c r="D394" s="254">
        <v>-1234189.06</v>
      </c>
    </row>
    <row r="395" spans="1:4">
      <c r="A395" s="226">
        <v>3110</v>
      </c>
      <c r="B395" s="226" t="s">
        <v>1692</v>
      </c>
      <c r="D395" s="235">
        <v>-5273719225.7299995</v>
      </c>
    </row>
    <row r="396" spans="1:4">
      <c r="A396" s="226">
        <v>3111</v>
      </c>
      <c r="B396" s="226" t="s">
        <v>1693</v>
      </c>
      <c r="D396" s="254">
        <v>5367986538</v>
      </c>
    </row>
    <row r="397" spans="1:4">
      <c r="A397" s="226">
        <v>3112</v>
      </c>
      <c r="B397" s="226" t="s">
        <v>1694</v>
      </c>
      <c r="D397" s="254">
        <v>-43703716.380000003</v>
      </c>
    </row>
    <row r="398" spans="1:4">
      <c r="A398" s="226">
        <v>3113</v>
      </c>
      <c r="B398" s="226" t="s">
        <v>1695</v>
      </c>
      <c r="D398" s="254">
        <v>-10189742.68</v>
      </c>
    </row>
    <row r="400" spans="1:4">
      <c r="B400" s="226" t="s">
        <v>1696</v>
      </c>
      <c r="D400" s="254">
        <v>686153093.24000001</v>
      </c>
    </row>
    <row r="401" spans="2:4">
      <c r="B401" s="226" t="s">
        <v>1697</v>
      </c>
      <c r="D401" s="254">
        <v>591413608.66999996</v>
      </c>
    </row>
    <row r="402" spans="2:4" ht="13.5" thickBot="1">
      <c r="D402" s="230"/>
    </row>
    <row r="403" spans="2:4">
      <c r="B403" s="232" t="s">
        <v>1698</v>
      </c>
      <c r="C403" s="233"/>
      <c r="D403" s="234">
        <f>SUM(D385:D401)</f>
        <v>-683566326.74999964</v>
      </c>
    </row>
    <row r="404" spans="2:4" ht="13.5" thickBot="1">
      <c r="D404" s="230"/>
    </row>
    <row r="405" spans="2:4">
      <c r="B405" s="232" t="s">
        <v>1699</v>
      </c>
      <c r="C405" s="233"/>
      <c r="D405" s="234">
        <f>+D403+D381</f>
        <v>848038230.3900007</v>
      </c>
    </row>
    <row r="406" spans="2:4" ht="13.5" thickBot="1">
      <c r="D406" s="230"/>
    </row>
    <row r="408" spans="2:4">
      <c r="D408" s="228">
        <f>+D295-D405</f>
        <v>-1.3113021850585938E-6</v>
      </c>
    </row>
  </sheetData>
  <mergeCells count="3">
    <mergeCell ref="A1:D1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0"/>
  <sheetViews>
    <sheetView topLeftCell="A118" workbookViewId="0">
      <selection activeCell="H136" sqref="H136"/>
    </sheetView>
  </sheetViews>
  <sheetFormatPr baseColWidth="10" defaultRowHeight="15"/>
  <cols>
    <col min="1" max="1" width="6.42578125" style="175" bestFit="1" customWidth="1"/>
    <col min="2" max="2" width="6.5703125" style="175" bestFit="1" customWidth="1"/>
    <col min="3" max="3" width="10.7109375" style="175" bestFit="1" customWidth="1"/>
    <col min="4" max="4" width="10.42578125" style="175" bestFit="1" customWidth="1"/>
    <col min="5" max="5" width="23.5703125" style="175" bestFit="1" customWidth="1"/>
    <col min="6" max="6" width="33" style="175" bestFit="1" customWidth="1"/>
    <col min="7" max="8" width="17.42578125" style="176" bestFit="1" customWidth="1"/>
    <col min="9" max="9" width="18.7109375" style="176" bestFit="1" customWidth="1"/>
    <col min="10" max="16384" width="11.42578125" style="175"/>
  </cols>
  <sheetData>
    <row r="1" spans="1:10" s="236" customFormat="1" ht="19.5" customHeight="1">
      <c r="A1" s="283" t="s">
        <v>1324</v>
      </c>
      <c r="B1" s="283"/>
      <c r="C1" s="283"/>
      <c r="D1" s="283"/>
      <c r="E1" s="283"/>
      <c r="F1" s="283"/>
      <c r="G1" s="283"/>
      <c r="H1" s="283"/>
      <c r="I1" s="283"/>
      <c r="J1" s="265"/>
    </row>
    <row r="2" spans="1:10" s="236" customFormat="1" ht="15.75">
      <c r="A2" s="239"/>
      <c r="B2" s="239"/>
      <c r="C2" s="239"/>
      <c r="D2" s="239"/>
      <c r="E2" s="239"/>
      <c r="F2" s="239"/>
      <c r="G2" s="110"/>
      <c r="H2" s="110"/>
      <c r="I2" s="110"/>
      <c r="J2" s="239"/>
    </row>
    <row r="3" spans="1:10" s="236" customFormat="1" ht="15.75">
      <c r="A3" s="284" t="s">
        <v>1392</v>
      </c>
      <c r="B3" s="284"/>
      <c r="C3" s="284"/>
      <c r="D3" s="284"/>
      <c r="E3" s="284"/>
      <c r="F3" s="284"/>
      <c r="G3" s="284"/>
      <c r="H3" s="284"/>
      <c r="I3" s="284"/>
      <c r="J3" s="265"/>
    </row>
    <row r="4" spans="1:10" s="236" customFormat="1" ht="15.75">
      <c r="A4" s="285" t="s">
        <v>1970</v>
      </c>
      <c r="B4" s="285"/>
      <c r="C4" s="285"/>
      <c r="D4" s="285"/>
      <c r="E4" s="285"/>
      <c r="F4" s="285"/>
      <c r="G4" s="285"/>
      <c r="H4" s="285"/>
      <c r="I4" s="285"/>
      <c r="J4" s="265"/>
    </row>
    <row r="5" spans="1:10" s="236" customFormat="1" ht="16.5" thickBot="1">
      <c r="A5" s="244"/>
      <c r="B5" s="244"/>
      <c r="C5" s="244"/>
      <c r="D5" s="244"/>
      <c r="E5" s="244"/>
      <c r="F5" s="244"/>
      <c r="G5" s="247"/>
      <c r="H5" s="247"/>
      <c r="I5" s="247"/>
      <c r="J5" s="244"/>
    </row>
    <row r="6" spans="1:10" s="236" customFormat="1" ht="15.75">
      <c r="A6" s="267" t="s">
        <v>1325</v>
      </c>
      <c r="B6" s="267" t="s">
        <v>1326</v>
      </c>
      <c r="C6" s="265"/>
      <c r="D6" s="265"/>
      <c r="E6" s="265"/>
      <c r="F6" s="265"/>
      <c r="G6" s="255"/>
      <c r="H6" s="255"/>
      <c r="I6" s="255"/>
      <c r="J6" s="265"/>
    </row>
    <row r="7" spans="1:10" s="236" customFormat="1" ht="15.75">
      <c r="A7" s="267" t="s">
        <v>1327</v>
      </c>
      <c r="B7" s="267" t="s">
        <v>1328</v>
      </c>
      <c r="C7" s="267" t="s">
        <v>1329</v>
      </c>
      <c r="D7" s="267" t="s">
        <v>1330</v>
      </c>
      <c r="E7" s="267" t="s">
        <v>1331</v>
      </c>
      <c r="F7" s="267" t="s">
        <v>1332</v>
      </c>
      <c r="G7" s="264" t="s">
        <v>1333</v>
      </c>
      <c r="H7" s="264" t="s">
        <v>1334</v>
      </c>
      <c r="I7" s="264" t="s">
        <v>1335</v>
      </c>
      <c r="J7" s="267" t="s">
        <v>1712</v>
      </c>
    </row>
    <row r="8" spans="1:10" s="236" customFormat="1" ht="16.5" thickBot="1">
      <c r="A8" s="268"/>
      <c r="B8" s="268"/>
      <c r="C8" s="268"/>
      <c r="D8" s="268"/>
      <c r="E8" s="268"/>
      <c r="F8" s="268"/>
      <c r="G8" s="269"/>
      <c r="H8" s="269"/>
      <c r="I8" s="269"/>
      <c r="J8" s="268"/>
    </row>
    <row r="9" spans="1:10" s="236" customFormat="1" ht="15.75">
      <c r="A9" s="243"/>
      <c r="B9" s="243"/>
      <c r="C9" s="243"/>
      <c r="D9" s="102">
        <v>20401</v>
      </c>
      <c r="E9" s="102" t="s">
        <v>886</v>
      </c>
      <c r="F9" s="102" t="s">
        <v>1336</v>
      </c>
      <c r="G9" s="245"/>
      <c r="H9" s="245"/>
      <c r="I9" s="246">
        <v>960183512.89999998</v>
      </c>
      <c r="J9" s="265"/>
    </row>
    <row r="10" spans="1:10" s="236" customFormat="1" ht="15.75">
      <c r="A10" s="102" t="s">
        <v>1337</v>
      </c>
      <c r="B10" s="102">
        <v>149</v>
      </c>
      <c r="C10" s="102" t="s">
        <v>1971</v>
      </c>
      <c r="D10" s="243"/>
      <c r="E10" s="102"/>
      <c r="F10" s="102" t="s">
        <v>1972</v>
      </c>
      <c r="G10" s="246">
        <v>23556.22</v>
      </c>
      <c r="H10" s="245"/>
      <c r="I10" s="246">
        <v>960159956.67999995</v>
      </c>
      <c r="J10" s="266" t="s">
        <v>1713</v>
      </c>
    </row>
    <row r="11" spans="1:10" s="236" customFormat="1" ht="15.75">
      <c r="A11" s="102" t="s">
        <v>1337</v>
      </c>
      <c r="B11" s="102">
        <v>149</v>
      </c>
      <c r="C11" s="102" t="s">
        <v>1971</v>
      </c>
      <c r="D11" s="243"/>
      <c r="E11" s="102"/>
      <c r="F11" s="102" t="s">
        <v>1973</v>
      </c>
      <c r="G11" s="246">
        <v>64133.15</v>
      </c>
      <c r="H11" s="245"/>
      <c r="I11" s="246">
        <v>960095823.52999997</v>
      </c>
      <c r="J11" s="266" t="s">
        <v>1713</v>
      </c>
    </row>
    <row r="12" spans="1:10" s="236" customFormat="1" ht="15.75">
      <c r="A12" s="102" t="s">
        <v>1337</v>
      </c>
      <c r="B12" s="102">
        <v>149</v>
      </c>
      <c r="C12" s="102" t="s">
        <v>1971</v>
      </c>
      <c r="D12" s="243"/>
      <c r="E12" s="102"/>
      <c r="F12" s="102" t="s">
        <v>1974</v>
      </c>
      <c r="G12" s="246">
        <v>9284</v>
      </c>
      <c r="H12" s="245"/>
      <c r="I12" s="246">
        <v>960086539.52999997</v>
      </c>
      <c r="J12" s="266" t="s">
        <v>1713</v>
      </c>
    </row>
    <row r="13" spans="1:10" s="236" customFormat="1" ht="15.75">
      <c r="A13" s="102" t="s">
        <v>1337</v>
      </c>
      <c r="B13" s="102">
        <v>149</v>
      </c>
      <c r="C13" s="102" t="s">
        <v>1971</v>
      </c>
      <c r="D13" s="243"/>
      <c r="E13" s="102"/>
      <c r="F13" s="102" t="s">
        <v>1975</v>
      </c>
      <c r="G13" s="246">
        <v>27949</v>
      </c>
      <c r="H13" s="245"/>
      <c r="I13" s="246">
        <v>960058590.52999997</v>
      </c>
      <c r="J13" s="266" t="s">
        <v>1713</v>
      </c>
    </row>
    <row r="14" spans="1:10" s="236" customFormat="1" ht="15.75">
      <c r="A14" s="102" t="s">
        <v>1337</v>
      </c>
      <c r="B14" s="102">
        <v>149</v>
      </c>
      <c r="C14" s="102" t="s">
        <v>1971</v>
      </c>
      <c r="D14" s="243"/>
      <c r="E14" s="102"/>
      <c r="F14" s="102" t="s">
        <v>1976</v>
      </c>
      <c r="G14" s="246">
        <v>9207.5</v>
      </c>
      <c r="H14" s="245"/>
      <c r="I14" s="246">
        <v>960049383.02999997</v>
      </c>
      <c r="J14" s="266" t="s">
        <v>1713</v>
      </c>
    </row>
    <row r="15" spans="1:10" s="236" customFormat="1" ht="15.75">
      <c r="A15" s="102" t="s">
        <v>1337</v>
      </c>
      <c r="B15" s="102">
        <v>149</v>
      </c>
      <c r="C15" s="102" t="s">
        <v>1971</v>
      </c>
      <c r="D15" s="243"/>
      <c r="E15" s="102"/>
      <c r="F15" s="102" t="s">
        <v>1977</v>
      </c>
      <c r="G15" s="246">
        <v>35315.550000000003</v>
      </c>
      <c r="H15" s="245"/>
      <c r="I15" s="246">
        <v>960014067.48000002</v>
      </c>
      <c r="J15" s="266" t="s">
        <v>1713</v>
      </c>
    </row>
    <row r="16" spans="1:10" s="236" customFormat="1" ht="15.75">
      <c r="A16" s="102" t="s">
        <v>1337</v>
      </c>
      <c r="B16" s="102">
        <v>149</v>
      </c>
      <c r="C16" s="102" t="s">
        <v>1971</v>
      </c>
      <c r="D16" s="243"/>
      <c r="E16" s="102"/>
      <c r="F16" s="102" t="s">
        <v>1978</v>
      </c>
      <c r="G16" s="246">
        <v>30771.7</v>
      </c>
      <c r="H16" s="245"/>
      <c r="I16" s="246">
        <v>959983295.77999997</v>
      </c>
      <c r="J16" s="266" t="s">
        <v>1713</v>
      </c>
    </row>
    <row r="17" spans="1:10" s="236" customFormat="1" ht="15.75">
      <c r="A17" s="102" t="s">
        <v>1337</v>
      </c>
      <c r="B17" s="102">
        <v>149</v>
      </c>
      <c r="C17" s="102" t="s">
        <v>1971</v>
      </c>
      <c r="D17" s="243"/>
      <c r="E17" s="102"/>
      <c r="F17" s="102" t="s">
        <v>1979</v>
      </c>
      <c r="G17" s="246">
        <v>24505.26</v>
      </c>
      <c r="H17" s="245"/>
      <c r="I17" s="246">
        <v>959958790.51999998</v>
      </c>
      <c r="J17" s="266" t="s">
        <v>1713</v>
      </c>
    </row>
    <row r="18" spans="1:10" s="236" customFormat="1" ht="15.75">
      <c r="A18" s="102" t="s">
        <v>1337</v>
      </c>
      <c r="B18" s="102">
        <v>149</v>
      </c>
      <c r="C18" s="102" t="s">
        <v>1971</v>
      </c>
      <c r="D18" s="243"/>
      <c r="E18" s="102"/>
      <c r="F18" s="102" t="s">
        <v>1980</v>
      </c>
      <c r="G18" s="246">
        <v>24573.62</v>
      </c>
      <c r="H18" s="245"/>
      <c r="I18" s="246">
        <v>959934216.89999998</v>
      </c>
      <c r="J18" s="266" t="s">
        <v>1713</v>
      </c>
    </row>
    <row r="19" spans="1:10" s="236" customFormat="1" ht="15.75">
      <c r="A19" s="102" t="s">
        <v>1337</v>
      </c>
      <c r="B19" s="102">
        <v>149</v>
      </c>
      <c r="C19" s="102" t="s">
        <v>1971</v>
      </c>
      <c r="D19" s="243"/>
      <c r="E19" s="102"/>
      <c r="F19" s="102" t="s">
        <v>1981</v>
      </c>
      <c r="G19" s="246">
        <v>31318.65</v>
      </c>
      <c r="H19" s="245"/>
      <c r="I19" s="246">
        <v>959902898.25</v>
      </c>
      <c r="J19" s="266" t="s">
        <v>1713</v>
      </c>
    </row>
    <row r="20" spans="1:10" s="236" customFormat="1" ht="15.75">
      <c r="A20" s="102" t="s">
        <v>1337</v>
      </c>
      <c r="B20" s="102">
        <v>149</v>
      </c>
      <c r="C20" s="102" t="s">
        <v>1971</v>
      </c>
      <c r="D20" s="243"/>
      <c r="E20" s="102"/>
      <c r="F20" s="102" t="s">
        <v>1982</v>
      </c>
      <c r="G20" s="246">
        <v>26026.09</v>
      </c>
      <c r="H20" s="245"/>
      <c r="I20" s="246">
        <v>959876872.15999997</v>
      </c>
      <c r="J20" s="266" t="s">
        <v>1713</v>
      </c>
    </row>
    <row r="21" spans="1:10" s="236" customFormat="1" ht="15.75">
      <c r="A21" s="102" t="s">
        <v>1337</v>
      </c>
      <c r="B21" s="102">
        <v>149</v>
      </c>
      <c r="C21" s="102" t="s">
        <v>1971</v>
      </c>
      <c r="D21" s="243"/>
      <c r="E21" s="102"/>
      <c r="F21" s="102" t="s">
        <v>1983</v>
      </c>
      <c r="G21" s="246">
        <v>14752.98</v>
      </c>
      <c r="H21" s="245"/>
      <c r="I21" s="246">
        <v>959862119.17999995</v>
      </c>
      <c r="J21" s="266" t="s">
        <v>1713</v>
      </c>
    </row>
    <row r="22" spans="1:10" s="236" customFormat="1" ht="15.75">
      <c r="A22" s="102" t="s">
        <v>1337</v>
      </c>
      <c r="B22" s="102">
        <v>149</v>
      </c>
      <c r="C22" s="102" t="s">
        <v>1971</v>
      </c>
      <c r="D22" s="243"/>
      <c r="E22" s="102"/>
      <c r="F22" s="102" t="s">
        <v>1984</v>
      </c>
      <c r="G22" s="246">
        <v>8266.6</v>
      </c>
      <c r="H22" s="245"/>
      <c r="I22" s="246">
        <v>959853852.58000004</v>
      </c>
      <c r="J22" s="266" t="s">
        <v>1713</v>
      </c>
    </row>
    <row r="23" spans="1:10" s="236" customFormat="1" ht="15.75">
      <c r="A23" s="102" t="s">
        <v>1337</v>
      </c>
      <c r="B23" s="102">
        <v>149</v>
      </c>
      <c r="C23" s="102" t="s">
        <v>1971</v>
      </c>
      <c r="D23" s="243"/>
      <c r="E23" s="102"/>
      <c r="F23" s="102" t="s">
        <v>1985</v>
      </c>
      <c r="G23" s="246">
        <v>11386.38</v>
      </c>
      <c r="H23" s="245"/>
      <c r="I23" s="246">
        <v>959842466.20000005</v>
      </c>
      <c r="J23" s="266" t="s">
        <v>1713</v>
      </c>
    </row>
    <row r="24" spans="1:10" s="236" customFormat="1" ht="15.75">
      <c r="A24" s="102" t="s">
        <v>1337</v>
      </c>
      <c r="B24" s="102">
        <v>149</v>
      </c>
      <c r="C24" s="102" t="s">
        <v>1971</v>
      </c>
      <c r="D24" s="243"/>
      <c r="E24" s="102"/>
      <c r="F24" s="102" t="s">
        <v>1986</v>
      </c>
      <c r="G24" s="246">
        <v>9733.41</v>
      </c>
      <c r="H24" s="245"/>
      <c r="I24" s="246">
        <v>959832732.78999996</v>
      </c>
      <c r="J24" s="266" t="s">
        <v>1713</v>
      </c>
    </row>
    <row r="25" spans="1:10" s="236" customFormat="1" ht="15.75">
      <c r="A25" s="102" t="s">
        <v>1337</v>
      </c>
      <c r="B25" s="102">
        <v>149</v>
      </c>
      <c r="C25" s="102" t="s">
        <v>1971</v>
      </c>
      <c r="D25" s="243"/>
      <c r="E25" s="102"/>
      <c r="F25" s="102" t="s">
        <v>1987</v>
      </c>
      <c r="G25" s="246">
        <v>9284</v>
      </c>
      <c r="H25" s="245"/>
      <c r="I25" s="246">
        <v>959823448.78999996</v>
      </c>
      <c r="J25" s="266" t="s">
        <v>1713</v>
      </c>
    </row>
    <row r="26" spans="1:10" s="236" customFormat="1" ht="15.75">
      <c r="A26" s="102" t="s">
        <v>1337</v>
      </c>
      <c r="B26" s="102">
        <v>149</v>
      </c>
      <c r="C26" s="102" t="s">
        <v>1971</v>
      </c>
      <c r="D26" s="243"/>
      <c r="E26" s="102"/>
      <c r="F26" s="102" t="s">
        <v>1988</v>
      </c>
      <c r="G26" s="246">
        <v>7256.42</v>
      </c>
      <c r="H26" s="245"/>
      <c r="I26" s="246">
        <v>959816192.37</v>
      </c>
      <c r="J26" s="266" t="s">
        <v>1713</v>
      </c>
    </row>
    <row r="27" spans="1:10" s="236" customFormat="1" ht="15.75">
      <c r="A27" s="102" t="s">
        <v>1337</v>
      </c>
      <c r="B27" s="102">
        <v>149</v>
      </c>
      <c r="C27" s="102" t="s">
        <v>1971</v>
      </c>
      <c r="D27" s="243"/>
      <c r="E27" s="102"/>
      <c r="F27" s="102" t="s">
        <v>1989</v>
      </c>
      <c r="G27" s="246">
        <v>9284</v>
      </c>
      <c r="H27" s="245"/>
      <c r="I27" s="246">
        <v>959806908.37</v>
      </c>
      <c r="J27" s="266" t="s">
        <v>1713</v>
      </c>
    </row>
    <row r="28" spans="1:10" s="236" customFormat="1" ht="15.75">
      <c r="A28" s="102" t="s">
        <v>1337</v>
      </c>
      <c r="B28" s="102">
        <v>149</v>
      </c>
      <c r="C28" s="102" t="s">
        <v>1971</v>
      </c>
      <c r="D28" s="243"/>
      <c r="E28" s="102"/>
      <c r="F28" s="102" t="s">
        <v>1990</v>
      </c>
      <c r="G28" s="246">
        <v>8266.6</v>
      </c>
      <c r="H28" s="245"/>
      <c r="I28" s="246">
        <v>959798641.76999998</v>
      </c>
      <c r="J28" s="266" t="s">
        <v>1713</v>
      </c>
    </row>
    <row r="29" spans="1:10" s="236" customFormat="1" ht="15.75">
      <c r="A29" s="102" t="s">
        <v>1337</v>
      </c>
      <c r="B29" s="102">
        <v>149</v>
      </c>
      <c r="C29" s="102" t="s">
        <v>1971</v>
      </c>
      <c r="D29" s="243"/>
      <c r="E29" s="102"/>
      <c r="F29" s="102" t="s">
        <v>1991</v>
      </c>
      <c r="G29" s="246">
        <v>8266.6</v>
      </c>
      <c r="H29" s="245"/>
      <c r="I29" s="246">
        <v>959790375.16999996</v>
      </c>
      <c r="J29" s="266" t="s">
        <v>1713</v>
      </c>
    </row>
    <row r="30" spans="1:10" s="236" customFormat="1" ht="15.75">
      <c r="A30" s="102" t="s">
        <v>1337</v>
      </c>
      <c r="B30" s="102">
        <v>149</v>
      </c>
      <c r="C30" s="102" t="s">
        <v>1971</v>
      </c>
      <c r="D30" s="243"/>
      <c r="E30" s="102"/>
      <c r="F30" s="102" t="s">
        <v>1992</v>
      </c>
      <c r="G30" s="246">
        <v>9284</v>
      </c>
      <c r="H30" s="245"/>
      <c r="I30" s="246">
        <v>959781091.16999996</v>
      </c>
      <c r="J30" s="266" t="s">
        <v>1713</v>
      </c>
    </row>
    <row r="31" spans="1:10" s="236" customFormat="1" ht="15.75">
      <c r="A31" s="102" t="s">
        <v>1337</v>
      </c>
      <c r="B31" s="102">
        <v>149</v>
      </c>
      <c r="C31" s="102" t="s">
        <v>1971</v>
      </c>
      <c r="D31" s="243"/>
      <c r="E31" s="102"/>
      <c r="F31" s="102" t="s">
        <v>1993</v>
      </c>
      <c r="G31" s="246">
        <v>15532.78</v>
      </c>
      <c r="H31" s="245"/>
      <c r="I31" s="246">
        <v>959765558.38999999</v>
      </c>
      <c r="J31" s="266" t="s">
        <v>1713</v>
      </c>
    </row>
    <row r="32" spans="1:10" s="236" customFormat="1" ht="15.75">
      <c r="A32" s="102" t="s">
        <v>1337</v>
      </c>
      <c r="B32" s="102">
        <v>149</v>
      </c>
      <c r="C32" s="102" t="s">
        <v>1971</v>
      </c>
      <c r="D32" s="243"/>
      <c r="E32" s="102"/>
      <c r="F32" s="102" t="s">
        <v>1994</v>
      </c>
      <c r="G32" s="246">
        <v>15917.34</v>
      </c>
      <c r="H32" s="245"/>
      <c r="I32" s="246">
        <v>959749641.04999995</v>
      </c>
      <c r="J32" s="266" t="s">
        <v>1713</v>
      </c>
    </row>
    <row r="33" spans="1:10" s="236" customFormat="1" ht="15.75">
      <c r="A33" s="102" t="s">
        <v>1337</v>
      </c>
      <c r="B33" s="102">
        <v>149</v>
      </c>
      <c r="C33" s="102" t="s">
        <v>1971</v>
      </c>
      <c r="D33" s="243"/>
      <c r="E33" s="102"/>
      <c r="F33" s="102" t="s">
        <v>1995</v>
      </c>
      <c r="G33" s="246">
        <v>11069.38</v>
      </c>
      <c r="H33" s="245"/>
      <c r="I33" s="246">
        <v>959738571.66999996</v>
      </c>
      <c r="J33" s="266" t="s">
        <v>1713</v>
      </c>
    </row>
    <row r="34" spans="1:10" s="236" customFormat="1" ht="15.75">
      <c r="A34" s="102" t="s">
        <v>1337</v>
      </c>
      <c r="B34" s="102">
        <v>149</v>
      </c>
      <c r="C34" s="102" t="s">
        <v>1971</v>
      </c>
      <c r="D34" s="243"/>
      <c r="E34" s="102"/>
      <c r="F34" s="102" t="s">
        <v>1996</v>
      </c>
      <c r="G34" s="246">
        <v>11069.38</v>
      </c>
      <c r="H34" s="245"/>
      <c r="I34" s="246">
        <v>959727502.28999996</v>
      </c>
      <c r="J34" s="266" t="s">
        <v>1713</v>
      </c>
    </row>
    <row r="35" spans="1:10" s="236" customFormat="1" ht="15.75">
      <c r="A35" s="102" t="s">
        <v>1337</v>
      </c>
      <c r="B35" s="102">
        <v>149</v>
      </c>
      <c r="C35" s="102" t="s">
        <v>1971</v>
      </c>
      <c r="D35" s="243"/>
      <c r="E35" s="102"/>
      <c r="F35" s="102" t="s">
        <v>1997</v>
      </c>
      <c r="G35" s="246">
        <v>11777.38</v>
      </c>
      <c r="H35" s="245"/>
      <c r="I35" s="246">
        <v>959715724.90999997</v>
      </c>
      <c r="J35" s="266" t="s">
        <v>1713</v>
      </c>
    </row>
    <row r="36" spans="1:10" s="236" customFormat="1" ht="15.75">
      <c r="A36" s="102" t="s">
        <v>1337</v>
      </c>
      <c r="B36" s="102">
        <v>149</v>
      </c>
      <c r="C36" s="102" t="s">
        <v>1971</v>
      </c>
      <c r="D36" s="243"/>
      <c r="E36" s="102"/>
      <c r="F36" s="102" t="s">
        <v>1998</v>
      </c>
      <c r="G36" s="246">
        <v>20592.39</v>
      </c>
      <c r="H36" s="245"/>
      <c r="I36" s="246">
        <v>959695132.51999998</v>
      </c>
      <c r="J36" s="266" t="s">
        <v>1713</v>
      </c>
    </row>
    <row r="37" spans="1:10" s="236" customFormat="1" ht="15.75">
      <c r="A37" s="102" t="s">
        <v>1337</v>
      </c>
      <c r="B37" s="102">
        <v>149</v>
      </c>
      <c r="C37" s="102" t="s">
        <v>1971</v>
      </c>
      <c r="D37" s="243"/>
      <c r="E37" s="102"/>
      <c r="F37" s="102" t="s">
        <v>1999</v>
      </c>
      <c r="G37" s="246">
        <v>14500.31</v>
      </c>
      <c r="H37" s="245"/>
      <c r="I37" s="246">
        <v>959680632.21000004</v>
      </c>
      <c r="J37" s="266" t="s">
        <v>1713</v>
      </c>
    </row>
    <row r="38" spans="1:10" s="236" customFormat="1" ht="15.75">
      <c r="A38" s="102" t="s">
        <v>1337</v>
      </c>
      <c r="B38" s="102">
        <v>149</v>
      </c>
      <c r="C38" s="102" t="s">
        <v>1971</v>
      </c>
      <c r="D38" s="243"/>
      <c r="E38" s="102"/>
      <c r="F38" s="102" t="s">
        <v>2000</v>
      </c>
      <c r="G38" s="246">
        <v>8254.7900000000009</v>
      </c>
      <c r="H38" s="245"/>
      <c r="I38" s="246">
        <v>959672377.41999996</v>
      </c>
      <c r="J38" s="266" t="s">
        <v>1713</v>
      </c>
    </row>
    <row r="39" spans="1:10" s="236" customFormat="1" ht="15.75">
      <c r="A39" s="102" t="s">
        <v>1337</v>
      </c>
      <c r="B39" s="102">
        <v>149</v>
      </c>
      <c r="C39" s="102" t="s">
        <v>1971</v>
      </c>
      <c r="D39" s="243"/>
      <c r="E39" s="102"/>
      <c r="F39" s="102" t="s">
        <v>2001</v>
      </c>
      <c r="G39" s="246">
        <v>10224.9</v>
      </c>
      <c r="H39" s="245"/>
      <c r="I39" s="246">
        <v>959662152.51999998</v>
      </c>
      <c r="J39" s="266" t="s">
        <v>1713</v>
      </c>
    </row>
    <row r="40" spans="1:10" s="236" customFormat="1" ht="15.75">
      <c r="A40" s="102" t="s">
        <v>1337</v>
      </c>
      <c r="B40" s="102">
        <v>149</v>
      </c>
      <c r="C40" s="102" t="s">
        <v>1971</v>
      </c>
      <c r="D40" s="243"/>
      <c r="E40" s="102"/>
      <c r="F40" s="102" t="s">
        <v>2002</v>
      </c>
      <c r="G40" s="246">
        <v>9284</v>
      </c>
      <c r="H40" s="245"/>
      <c r="I40" s="246">
        <v>959652868.51999998</v>
      </c>
      <c r="J40" s="266" t="s">
        <v>1713</v>
      </c>
    </row>
    <row r="41" spans="1:10" s="236" customFormat="1" ht="15.75">
      <c r="A41" s="102" t="s">
        <v>1337</v>
      </c>
      <c r="B41" s="102">
        <v>149</v>
      </c>
      <c r="C41" s="102" t="s">
        <v>1971</v>
      </c>
      <c r="D41" s="243"/>
      <c r="E41" s="102"/>
      <c r="F41" s="102" t="s">
        <v>2003</v>
      </c>
      <c r="G41" s="246">
        <v>9284</v>
      </c>
      <c r="H41" s="245"/>
      <c r="I41" s="246">
        <v>959643584.51999998</v>
      </c>
      <c r="J41" s="266" t="s">
        <v>1713</v>
      </c>
    </row>
    <row r="42" spans="1:10" s="236" customFormat="1" ht="15.75">
      <c r="A42" s="102" t="s">
        <v>1337</v>
      </c>
      <c r="B42" s="102">
        <v>149</v>
      </c>
      <c r="C42" s="102" t="s">
        <v>1971</v>
      </c>
      <c r="D42" s="243"/>
      <c r="E42" s="102"/>
      <c r="F42" s="102" t="s">
        <v>2004</v>
      </c>
      <c r="G42" s="246">
        <v>8266.6</v>
      </c>
      <c r="H42" s="245"/>
      <c r="I42" s="246">
        <v>959635317.91999996</v>
      </c>
      <c r="J42" s="266" t="s">
        <v>1713</v>
      </c>
    </row>
    <row r="43" spans="1:10" s="236" customFormat="1" ht="15.75">
      <c r="A43" s="102" t="s">
        <v>1337</v>
      </c>
      <c r="B43" s="102">
        <v>149</v>
      </c>
      <c r="C43" s="102" t="s">
        <v>1971</v>
      </c>
      <c r="D43" s="243"/>
      <c r="E43" s="102"/>
      <c r="F43" s="102" t="s">
        <v>2005</v>
      </c>
      <c r="G43" s="246">
        <v>17796.82</v>
      </c>
      <c r="H43" s="245"/>
      <c r="I43" s="246">
        <v>959617521.10000002</v>
      </c>
      <c r="J43" s="266" t="s">
        <v>1713</v>
      </c>
    </row>
    <row r="44" spans="1:10" s="236" customFormat="1" ht="15.75">
      <c r="A44" s="102" t="s">
        <v>1337</v>
      </c>
      <c r="B44" s="102">
        <v>149</v>
      </c>
      <c r="C44" s="102" t="s">
        <v>1971</v>
      </c>
      <c r="D44" s="243"/>
      <c r="E44" s="102"/>
      <c r="F44" s="102" t="s">
        <v>2006</v>
      </c>
      <c r="G44" s="246">
        <v>11277.48</v>
      </c>
      <c r="H44" s="245"/>
      <c r="I44" s="246">
        <v>959606243.62</v>
      </c>
      <c r="J44" s="266" t="s">
        <v>1713</v>
      </c>
    </row>
    <row r="45" spans="1:10" s="236" customFormat="1" ht="15.75">
      <c r="A45" s="102" t="s">
        <v>1337</v>
      </c>
      <c r="B45" s="102">
        <v>149</v>
      </c>
      <c r="C45" s="102" t="s">
        <v>1971</v>
      </c>
      <c r="D45" s="243"/>
      <c r="E45" s="102"/>
      <c r="F45" s="102" t="s">
        <v>2007</v>
      </c>
      <c r="G45" s="246">
        <v>12165.51</v>
      </c>
      <c r="H45" s="245"/>
      <c r="I45" s="246">
        <v>959594078.11000001</v>
      </c>
      <c r="J45" s="266" t="s">
        <v>1713</v>
      </c>
    </row>
    <row r="46" spans="1:10" s="236" customFormat="1" ht="15.75">
      <c r="A46" s="102" t="s">
        <v>1337</v>
      </c>
      <c r="B46" s="102">
        <v>149</v>
      </c>
      <c r="C46" s="102" t="s">
        <v>1971</v>
      </c>
      <c r="D46" s="243"/>
      <c r="E46" s="102"/>
      <c r="F46" s="102" t="s">
        <v>2008</v>
      </c>
      <c r="G46" s="246">
        <v>10759.98</v>
      </c>
      <c r="H46" s="245"/>
      <c r="I46" s="246">
        <v>959583318.13</v>
      </c>
      <c r="J46" s="266" t="s">
        <v>1713</v>
      </c>
    </row>
    <row r="47" spans="1:10" s="236" customFormat="1" ht="15.75">
      <c r="A47" s="102" t="s">
        <v>1337</v>
      </c>
      <c r="B47" s="102">
        <v>149</v>
      </c>
      <c r="C47" s="102" t="s">
        <v>1971</v>
      </c>
      <c r="D47" s="243"/>
      <c r="E47" s="102"/>
      <c r="F47" s="102" t="s">
        <v>2009</v>
      </c>
      <c r="G47" s="246">
        <v>9207.5</v>
      </c>
      <c r="H47" s="245"/>
      <c r="I47" s="246">
        <v>959574110.63</v>
      </c>
      <c r="J47" s="266" t="s">
        <v>1713</v>
      </c>
    </row>
    <row r="48" spans="1:10" s="236" customFormat="1" ht="15.75">
      <c r="A48" s="102" t="s">
        <v>1337</v>
      </c>
      <c r="B48" s="102">
        <v>149</v>
      </c>
      <c r="C48" s="102" t="s">
        <v>1971</v>
      </c>
      <c r="D48" s="243"/>
      <c r="E48" s="102"/>
      <c r="F48" s="102" t="s">
        <v>2010</v>
      </c>
      <c r="G48" s="246">
        <v>9207.5</v>
      </c>
      <c r="H48" s="245"/>
      <c r="I48" s="246">
        <v>959564903.13</v>
      </c>
      <c r="J48" s="266" t="s">
        <v>1713</v>
      </c>
    </row>
    <row r="49" spans="1:10" s="236" customFormat="1" ht="15.75">
      <c r="A49" s="102" t="s">
        <v>1337</v>
      </c>
      <c r="B49" s="102">
        <v>149</v>
      </c>
      <c r="C49" s="102" t="s">
        <v>1971</v>
      </c>
      <c r="D49" s="243"/>
      <c r="E49" s="102"/>
      <c r="F49" s="102" t="s">
        <v>2011</v>
      </c>
      <c r="G49" s="246">
        <v>9207.5</v>
      </c>
      <c r="H49" s="245"/>
      <c r="I49" s="246">
        <v>959555695.63</v>
      </c>
      <c r="J49" s="266" t="s">
        <v>1713</v>
      </c>
    </row>
    <row r="50" spans="1:10" s="236" customFormat="1" ht="15.75">
      <c r="A50" s="102" t="s">
        <v>1337</v>
      </c>
      <c r="B50" s="102">
        <v>149</v>
      </c>
      <c r="C50" s="102" t="s">
        <v>1971</v>
      </c>
      <c r="D50" s="243"/>
      <c r="E50" s="102"/>
      <c r="F50" s="102" t="s">
        <v>2012</v>
      </c>
      <c r="G50" s="246">
        <v>8576</v>
      </c>
      <c r="H50" s="245"/>
      <c r="I50" s="246">
        <v>959547119.63</v>
      </c>
      <c r="J50" s="266" t="s">
        <v>1713</v>
      </c>
    </row>
    <row r="51" spans="1:10" s="236" customFormat="1" ht="15.75">
      <c r="A51" s="102" t="s">
        <v>1337</v>
      </c>
      <c r="B51" s="102">
        <v>149</v>
      </c>
      <c r="C51" s="102" t="s">
        <v>1971</v>
      </c>
      <c r="D51" s="243"/>
      <c r="E51" s="102"/>
      <c r="F51" s="102" t="s">
        <v>2013</v>
      </c>
      <c r="G51" s="246">
        <v>32806.5</v>
      </c>
      <c r="H51" s="245"/>
      <c r="I51" s="246">
        <v>959514313.13</v>
      </c>
      <c r="J51" s="266" t="s">
        <v>1713</v>
      </c>
    </row>
    <row r="52" spans="1:10" s="236" customFormat="1" ht="15.75">
      <c r="A52" s="102" t="s">
        <v>1337</v>
      </c>
      <c r="B52" s="102">
        <v>149</v>
      </c>
      <c r="C52" s="102" t="s">
        <v>1971</v>
      </c>
      <c r="D52" s="243"/>
      <c r="E52" s="102"/>
      <c r="F52" s="102" t="s">
        <v>2014</v>
      </c>
      <c r="G52" s="246">
        <v>29513.35</v>
      </c>
      <c r="H52" s="245"/>
      <c r="I52" s="246">
        <v>959484799.77999997</v>
      </c>
      <c r="J52" s="266" t="s">
        <v>1713</v>
      </c>
    </row>
    <row r="53" spans="1:10" s="236" customFormat="1" ht="15.75">
      <c r="A53" s="102" t="s">
        <v>1337</v>
      </c>
      <c r="B53" s="102">
        <v>149</v>
      </c>
      <c r="C53" s="102" t="s">
        <v>1971</v>
      </c>
      <c r="D53" s="243"/>
      <c r="E53" s="102"/>
      <c r="F53" s="102" t="s">
        <v>2015</v>
      </c>
      <c r="G53" s="246">
        <v>12829.96</v>
      </c>
      <c r="H53" s="245"/>
      <c r="I53" s="246">
        <v>959471969.82000005</v>
      </c>
      <c r="J53" s="266" t="s">
        <v>1713</v>
      </c>
    </row>
    <row r="54" spans="1:10" s="236" customFormat="1" ht="15.75">
      <c r="A54" s="102" t="s">
        <v>1337</v>
      </c>
      <c r="B54" s="102">
        <v>149</v>
      </c>
      <c r="C54" s="102" t="s">
        <v>1971</v>
      </c>
      <c r="D54" s="243"/>
      <c r="E54" s="102"/>
      <c r="F54" s="102" t="s">
        <v>2016</v>
      </c>
      <c r="G54" s="246">
        <v>11518.64</v>
      </c>
      <c r="H54" s="245"/>
      <c r="I54" s="246">
        <v>959460451.17999995</v>
      </c>
      <c r="J54" s="266" t="s">
        <v>1713</v>
      </c>
    </row>
    <row r="55" spans="1:10" s="236" customFormat="1" ht="15.75">
      <c r="A55" s="102" t="s">
        <v>1337</v>
      </c>
      <c r="B55" s="102">
        <v>149</v>
      </c>
      <c r="C55" s="102" t="s">
        <v>1971</v>
      </c>
      <c r="D55" s="243"/>
      <c r="E55" s="102"/>
      <c r="F55" s="102" t="s">
        <v>2017</v>
      </c>
      <c r="G55" s="246">
        <v>10035.49</v>
      </c>
      <c r="H55" s="245"/>
      <c r="I55" s="246">
        <v>959450415.69000006</v>
      </c>
      <c r="J55" s="266" t="s">
        <v>1713</v>
      </c>
    </row>
    <row r="56" spans="1:10" s="236" customFormat="1" ht="15.75">
      <c r="A56" s="102" t="s">
        <v>1337</v>
      </c>
      <c r="B56" s="102">
        <v>149</v>
      </c>
      <c r="C56" s="102" t="s">
        <v>1971</v>
      </c>
      <c r="D56" s="243"/>
      <c r="E56" s="102"/>
      <c r="F56" s="102" t="s">
        <v>2018</v>
      </c>
      <c r="G56" s="246">
        <v>9284</v>
      </c>
      <c r="H56" s="245"/>
      <c r="I56" s="246">
        <v>959441131.69000006</v>
      </c>
      <c r="J56" s="266" t="s">
        <v>1713</v>
      </c>
    </row>
    <row r="57" spans="1:10" s="236" customFormat="1" ht="15.75">
      <c r="A57" s="102" t="s">
        <v>1337</v>
      </c>
      <c r="B57" s="102">
        <v>149</v>
      </c>
      <c r="C57" s="102" t="s">
        <v>1971</v>
      </c>
      <c r="D57" s="243"/>
      <c r="E57" s="102"/>
      <c r="F57" s="102" t="s">
        <v>2019</v>
      </c>
      <c r="G57" s="246">
        <v>8576</v>
      </c>
      <c r="H57" s="245"/>
      <c r="I57" s="246">
        <v>959432555.69000006</v>
      </c>
      <c r="J57" s="266" t="s">
        <v>1713</v>
      </c>
    </row>
    <row r="58" spans="1:10" s="236" customFormat="1" ht="15.75">
      <c r="A58" s="102" t="s">
        <v>1337</v>
      </c>
      <c r="B58" s="102">
        <v>149</v>
      </c>
      <c r="C58" s="102" t="s">
        <v>1971</v>
      </c>
      <c r="D58" s="243"/>
      <c r="E58" s="102"/>
      <c r="F58" s="102" t="s">
        <v>2020</v>
      </c>
      <c r="G58" s="246">
        <v>12812.37</v>
      </c>
      <c r="H58" s="245"/>
      <c r="I58" s="246">
        <v>959419743.32000005</v>
      </c>
      <c r="J58" s="266" t="s">
        <v>1713</v>
      </c>
    </row>
    <row r="59" spans="1:10" s="236" customFormat="1" ht="15.75">
      <c r="A59" s="102" t="s">
        <v>1337</v>
      </c>
      <c r="B59" s="102">
        <v>149</v>
      </c>
      <c r="C59" s="102" t="s">
        <v>1971</v>
      </c>
      <c r="D59" s="243"/>
      <c r="E59" s="102"/>
      <c r="F59" s="102" t="s">
        <v>2021</v>
      </c>
      <c r="G59" s="246">
        <v>8266.6</v>
      </c>
      <c r="H59" s="245"/>
      <c r="I59" s="246">
        <v>959411476.72000003</v>
      </c>
      <c r="J59" s="266" t="s">
        <v>1713</v>
      </c>
    </row>
    <row r="60" spans="1:10" s="236" customFormat="1" ht="15.75">
      <c r="A60" s="102" t="s">
        <v>1337</v>
      </c>
      <c r="B60" s="102">
        <v>149</v>
      </c>
      <c r="C60" s="102" t="s">
        <v>1971</v>
      </c>
      <c r="D60" s="243"/>
      <c r="E60" s="102"/>
      <c r="F60" s="102" t="s">
        <v>2022</v>
      </c>
      <c r="G60" s="246">
        <v>29278.12</v>
      </c>
      <c r="H60" s="245"/>
      <c r="I60" s="246">
        <v>959382198.60000002</v>
      </c>
      <c r="J60" s="266" t="s">
        <v>1713</v>
      </c>
    </row>
    <row r="61" spans="1:10" s="236" customFormat="1" ht="15.75">
      <c r="A61" s="102" t="s">
        <v>1337</v>
      </c>
      <c r="B61" s="102">
        <v>149</v>
      </c>
      <c r="C61" s="102" t="s">
        <v>1971</v>
      </c>
      <c r="D61" s="243"/>
      <c r="E61" s="102"/>
      <c r="F61" s="102" t="s">
        <v>2023</v>
      </c>
      <c r="G61" s="246">
        <v>23556.22</v>
      </c>
      <c r="H61" s="245"/>
      <c r="I61" s="246">
        <v>959358642.38</v>
      </c>
      <c r="J61" s="266" t="s">
        <v>1713</v>
      </c>
    </row>
    <row r="62" spans="1:10" s="236" customFormat="1" ht="15.75">
      <c r="A62" s="102" t="s">
        <v>1337</v>
      </c>
      <c r="B62" s="102">
        <v>149</v>
      </c>
      <c r="C62" s="102" t="s">
        <v>1971</v>
      </c>
      <c r="D62" s="243"/>
      <c r="E62" s="102"/>
      <c r="F62" s="102" t="s">
        <v>2024</v>
      </c>
      <c r="G62" s="246">
        <v>9516.9</v>
      </c>
      <c r="H62" s="245"/>
      <c r="I62" s="246">
        <v>959349125.48000002</v>
      </c>
      <c r="J62" s="266" t="s">
        <v>1713</v>
      </c>
    </row>
    <row r="63" spans="1:10" s="236" customFormat="1" ht="15.75">
      <c r="A63" s="102" t="s">
        <v>1337</v>
      </c>
      <c r="B63" s="102">
        <v>149</v>
      </c>
      <c r="C63" s="102" t="s">
        <v>1971</v>
      </c>
      <c r="D63" s="243"/>
      <c r="E63" s="102"/>
      <c r="F63" s="102" t="s">
        <v>2025</v>
      </c>
      <c r="G63" s="246">
        <v>9284</v>
      </c>
      <c r="H63" s="245"/>
      <c r="I63" s="246">
        <v>959339841.48000002</v>
      </c>
      <c r="J63" s="266" t="s">
        <v>1713</v>
      </c>
    </row>
    <row r="64" spans="1:10" s="236" customFormat="1" ht="15.75">
      <c r="A64" s="102" t="s">
        <v>1337</v>
      </c>
      <c r="B64" s="102">
        <v>149</v>
      </c>
      <c r="C64" s="102" t="s">
        <v>1971</v>
      </c>
      <c r="D64" s="243"/>
      <c r="E64" s="102"/>
      <c r="F64" s="102" t="s">
        <v>2026</v>
      </c>
      <c r="G64" s="246">
        <v>9284</v>
      </c>
      <c r="H64" s="245"/>
      <c r="I64" s="246">
        <v>959330557.48000002</v>
      </c>
      <c r="J64" s="266" t="s">
        <v>1713</v>
      </c>
    </row>
    <row r="65" spans="1:10" s="236" customFormat="1" ht="15.75">
      <c r="A65" s="102" t="s">
        <v>1337</v>
      </c>
      <c r="B65" s="102">
        <v>149</v>
      </c>
      <c r="C65" s="102" t="s">
        <v>1971</v>
      </c>
      <c r="D65" s="243"/>
      <c r="E65" s="102"/>
      <c r="F65" s="102" t="s">
        <v>2027</v>
      </c>
      <c r="G65" s="246">
        <v>7531.2</v>
      </c>
      <c r="H65" s="245"/>
      <c r="I65" s="246">
        <v>959323026.27999997</v>
      </c>
      <c r="J65" s="266" t="s">
        <v>1713</v>
      </c>
    </row>
    <row r="66" spans="1:10" s="236" customFormat="1" ht="15.75">
      <c r="A66" s="102" t="s">
        <v>1337</v>
      </c>
      <c r="B66" s="102">
        <v>149</v>
      </c>
      <c r="C66" s="102" t="s">
        <v>1971</v>
      </c>
      <c r="D66" s="243"/>
      <c r="E66" s="102"/>
      <c r="F66" s="102" t="s">
        <v>2028</v>
      </c>
      <c r="G66" s="246">
        <v>14382.45</v>
      </c>
      <c r="H66" s="245"/>
      <c r="I66" s="246">
        <v>959308643.83000004</v>
      </c>
      <c r="J66" s="266" t="s">
        <v>1713</v>
      </c>
    </row>
    <row r="67" spans="1:10" s="236" customFormat="1" ht="15.75">
      <c r="A67" s="102" t="s">
        <v>1337</v>
      </c>
      <c r="B67" s="102">
        <v>149</v>
      </c>
      <c r="C67" s="102" t="s">
        <v>1971</v>
      </c>
      <c r="D67" s="243"/>
      <c r="E67" s="102"/>
      <c r="F67" s="102" t="s">
        <v>2029</v>
      </c>
      <c r="G67" s="246">
        <v>8197.32</v>
      </c>
      <c r="H67" s="245"/>
      <c r="I67" s="246">
        <v>959300446.50999999</v>
      </c>
      <c r="J67" s="266" t="s">
        <v>1713</v>
      </c>
    </row>
    <row r="68" spans="1:10" s="236" customFormat="1" ht="15.75">
      <c r="A68" s="102" t="s">
        <v>1337</v>
      </c>
      <c r="B68" s="102">
        <v>149</v>
      </c>
      <c r="C68" s="102" t="s">
        <v>1971</v>
      </c>
      <c r="D68" s="243"/>
      <c r="E68" s="102"/>
      <c r="F68" s="102" t="s">
        <v>2030</v>
      </c>
      <c r="G68" s="246">
        <v>10224.9</v>
      </c>
      <c r="H68" s="245"/>
      <c r="I68" s="246">
        <v>959290221.61000001</v>
      </c>
      <c r="J68" s="266" t="s">
        <v>1713</v>
      </c>
    </row>
    <row r="69" spans="1:10" s="236" customFormat="1" ht="15.75">
      <c r="A69" s="102" t="s">
        <v>1337</v>
      </c>
      <c r="B69" s="102">
        <v>149</v>
      </c>
      <c r="C69" s="102" t="s">
        <v>1971</v>
      </c>
      <c r="D69" s="243"/>
      <c r="E69" s="102"/>
      <c r="F69" s="102" t="s">
        <v>2031</v>
      </c>
      <c r="G69" s="246">
        <v>15399.85</v>
      </c>
      <c r="H69" s="245"/>
      <c r="I69" s="246">
        <v>959274821.75999999</v>
      </c>
      <c r="J69" s="266" t="s">
        <v>1713</v>
      </c>
    </row>
    <row r="70" spans="1:10" s="236" customFormat="1" ht="15.75">
      <c r="A70" s="102" t="s">
        <v>1337</v>
      </c>
      <c r="B70" s="102">
        <v>149</v>
      </c>
      <c r="C70" s="102" t="s">
        <v>1971</v>
      </c>
      <c r="D70" s="243"/>
      <c r="E70" s="102"/>
      <c r="F70" s="102" t="s">
        <v>2032</v>
      </c>
      <c r="G70" s="246">
        <v>27485.77</v>
      </c>
      <c r="H70" s="245"/>
      <c r="I70" s="246">
        <v>959247335.99000001</v>
      </c>
      <c r="J70" s="266" t="s">
        <v>1713</v>
      </c>
    </row>
    <row r="71" spans="1:10" s="236" customFormat="1" ht="15.75">
      <c r="A71" s="102" t="s">
        <v>1337</v>
      </c>
      <c r="B71" s="102">
        <v>149</v>
      </c>
      <c r="C71" s="102" t="s">
        <v>1971</v>
      </c>
      <c r="D71" s="243"/>
      <c r="E71" s="102"/>
      <c r="F71" s="102" t="s">
        <v>2033</v>
      </c>
      <c r="G71" s="246">
        <v>11777.38</v>
      </c>
      <c r="H71" s="245"/>
      <c r="I71" s="246">
        <v>959235558.61000001</v>
      </c>
      <c r="J71" s="266" t="s">
        <v>1713</v>
      </c>
    </row>
    <row r="72" spans="1:10" s="236" customFormat="1" ht="15.75">
      <c r="A72" s="102" t="s">
        <v>1337</v>
      </c>
      <c r="B72" s="102">
        <v>149</v>
      </c>
      <c r="C72" s="102" t="s">
        <v>1971</v>
      </c>
      <c r="D72" s="243"/>
      <c r="E72" s="102"/>
      <c r="F72" s="102" t="s">
        <v>2034</v>
      </c>
      <c r="G72" s="246">
        <v>20574.8</v>
      </c>
      <c r="H72" s="245"/>
      <c r="I72" s="246">
        <v>959214983.80999994</v>
      </c>
      <c r="J72" s="266" t="s">
        <v>1713</v>
      </c>
    </row>
    <row r="73" spans="1:10" s="236" customFormat="1" ht="15.75">
      <c r="A73" s="102" t="s">
        <v>1337</v>
      </c>
      <c r="B73" s="102">
        <v>149</v>
      </c>
      <c r="C73" s="102" t="s">
        <v>1971</v>
      </c>
      <c r="D73" s="243"/>
      <c r="E73" s="102"/>
      <c r="F73" s="102" t="s">
        <v>2035</v>
      </c>
      <c r="G73" s="246">
        <v>36102.959999999999</v>
      </c>
      <c r="H73" s="245"/>
      <c r="I73" s="246">
        <v>959178880.85000002</v>
      </c>
      <c r="J73" s="266" t="s">
        <v>1713</v>
      </c>
    </row>
    <row r="74" spans="1:10" s="236" customFormat="1" ht="15.75">
      <c r="A74" s="102" t="s">
        <v>1337</v>
      </c>
      <c r="B74" s="102">
        <v>149</v>
      </c>
      <c r="C74" s="102" t="s">
        <v>1971</v>
      </c>
      <c r="D74" s="243"/>
      <c r="E74" s="102"/>
      <c r="F74" s="102" t="s">
        <v>2036</v>
      </c>
      <c r="G74" s="246">
        <v>24311.119999999999</v>
      </c>
      <c r="H74" s="245"/>
      <c r="I74" s="246">
        <v>959154569.73000002</v>
      </c>
      <c r="J74" s="266" t="s">
        <v>1713</v>
      </c>
    </row>
    <row r="75" spans="1:10" s="236" customFormat="1" ht="15.75">
      <c r="A75" s="102" t="s">
        <v>1337</v>
      </c>
      <c r="B75" s="102">
        <v>149</v>
      </c>
      <c r="C75" s="102" t="s">
        <v>1971</v>
      </c>
      <c r="D75" s="243"/>
      <c r="E75" s="102"/>
      <c r="F75" s="102" t="s">
        <v>2037</v>
      </c>
      <c r="G75" s="246">
        <v>22538.82</v>
      </c>
      <c r="H75" s="245"/>
      <c r="I75" s="246">
        <v>959132030.90999997</v>
      </c>
      <c r="J75" s="266" t="s">
        <v>1713</v>
      </c>
    </row>
    <row r="76" spans="1:10" s="236" customFormat="1" ht="15.75">
      <c r="A76" s="102" t="s">
        <v>1337</v>
      </c>
      <c r="B76" s="102">
        <v>149</v>
      </c>
      <c r="C76" s="102" t="s">
        <v>1971</v>
      </c>
      <c r="D76" s="243"/>
      <c r="E76" s="102"/>
      <c r="F76" s="102" t="s">
        <v>2038</v>
      </c>
      <c r="G76" s="246">
        <v>8266.6</v>
      </c>
      <c r="H76" s="245"/>
      <c r="I76" s="246">
        <v>959123764.30999994</v>
      </c>
      <c r="J76" s="266" t="s">
        <v>1713</v>
      </c>
    </row>
    <row r="77" spans="1:10" s="236" customFormat="1" ht="15.75">
      <c r="A77" s="102" t="s">
        <v>1337</v>
      </c>
      <c r="B77" s="102">
        <v>149</v>
      </c>
      <c r="C77" s="102" t="s">
        <v>1971</v>
      </c>
      <c r="D77" s="243"/>
      <c r="E77" s="102"/>
      <c r="F77" s="102" t="s">
        <v>2039</v>
      </c>
      <c r="G77" s="246">
        <v>36850.71</v>
      </c>
      <c r="H77" s="245"/>
      <c r="I77" s="246">
        <v>959086913.60000002</v>
      </c>
      <c r="J77" s="266" t="s">
        <v>1713</v>
      </c>
    </row>
    <row r="78" spans="1:10" s="236" customFormat="1" ht="15.75">
      <c r="A78" s="102" t="s">
        <v>1337</v>
      </c>
      <c r="B78" s="102">
        <v>149</v>
      </c>
      <c r="C78" s="102" t="s">
        <v>1971</v>
      </c>
      <c r="D78" s="243"/>
      <c r="E78" s="102"/>
      <c r="F78" s="102" t="s">
        <v>2040</v>
      </c>
      <c r="G78" s="246">
        <v>9284</v>
      </c>
      <c r="H78" s="245"/>
      <c r="I78" s="246">
        <v>959077629.60000002</v>
      </c>
      <c r="J78" s="266" t="s">
        <v>1713</v>
      </c>
    </row>
    <row r="79" spans="1:10" s="236" customFormat="1" ht="15.75">
      <c r="A79" s="102" t="s">
        <v>1337</v>
      </c>
      <c r="B79" s="102">
        <v>149</v>
      </c>
      <c r="C79" s="102" t="s">
        <v>1971</v>
      </c>
      <c r="D79" s="243"/>
      <c r="E79" s="102"/>
      <c r="F79" s="102" t="s">
        <v>2041</v>
      </c>
      <c r="G79" s="246">
        <v>15701</v>
      </c>
      <c r="H79" s="245"/>
      <c r="I79" s="246">
        <v>959061928.60000002</v>
      </c>
      <c r="J79" s="266" t="s">
        <v>1713</v>
      </c>
    </row>
    <row r="80" spans="1:10" s="236" customFormat="1" ht="15.75">
      <c r="A80" s="102" t="s">
        <v>1337</v>
      </c>
      <c r="B80" s="102">
        <v>149</v>
      </c>
      <c r="C80" s="102" t="s">
        <v>1971</v>
      </c>
      <c r="D80" s="243"/>
      <c r="E80" s="102"/>
      <c r="F80" s="102" t="s">
        <v>2042</v>
      </c>
      <c r="G80" s="246">
        <v>14691.85</v>
      </c>
      <c r="H80" s="245"/>
      <c r="I80" s="246">
        <v>959047236.75</v>
      </c>
      <c r="J80" s="266" t="s">
        <v>1713</v>
      </c>
    </row>
    <row r="81" spans="1:10" s="236" customFormat="1" ht="15.75">
      <c r="A81" s="102" t="s">
        <v>1337</v>
      </c>
      <c r="B81" s="102">
        <v>149</v>
      </c>
      <c r="C81" s="102" t="s">
        <v>1971</v>
      </c>
      <c r="D81" s="243"/>
      <c r="E81" s="102"/>
      <c r="F81" s="102" t="s">
        <v>2043</v>
      </c>
      <c r="G81" s="246">
        <v>9284</v>
      </c>
      <c r="H81" s="245"/>
      <c r="I81" s="246">
        <v>959037952.75</v>
      </c>
      <c r="J81" s="266" t="s">
        <v>1713</v>
      </c>
    </row>
    <row r="82" spans="1:10" s="236" customFormat="1" ht="15.75">
      <c r="A82" s="102" t="s">
        <v>1337</v>
      </c>
      <c r="B82" s="102">
        <v>149</v>
      </c>
      <c r="C82" s="102" t="s">
        <v>1971</v>
      </c>
      <c r="D82" s="243"/>
      <c r="E82" s="102"/>
      <c r="F82" s="102" t="s">
        <v>2044</v>
      </c>
      <c r="G82" s="246">
        <v>34331.370000000003</v>
      </c>
      <c r="H82" s="245"/>
      <c r="I82" s="246">
        <v>959003621.38</v>
      </c>
      <c r="J82" s="266" t="s">
        <v>1713</v>
      </c>
    </row>
    <row r="83" spans="1:10" s="236" customFormat="1" ht="15.75">
      <c r="A83" s="102" t="s">
        <v>1337</v>
      </c>
      <c r="B83" s="102">
        <v>149</v>
      </c>
      <c r="C83" s="102" t="s">
        <v>1971</v>
      </c>
      <c r="D83" s="243"/>
      <c r="E83" s="102"/>
      <c r="F83" s="102" t="s">
        <v>2045</v>
      </c>
      <c r="G83" s="246">
        <v>29983.8</v>
      </c>
      <c r="H83" s="245"/>
      <c r="I83" s="246">
        <v>958973637.58000004</v>
      </c>
      <c r="J83" s="266" t="s">
        <v>1713</v>
      </c>
    </row>
    <row r="84" spans="1:10" s="236" customFormat="1" ht="15.75">
      <c r="A84" s="102" t="s">
        <v>1337</v>
      </c>
      <c r="B84" s="102">
        <v>149</v>
      </c>
      <c r="C84" s="102" t="s">
        <v>1971</v>
      </c>
      <c r="D84" s="243"/>
      <c r="E84" s="102"/>
      <c r="F84" s="102" t="s">
        <v>2046</v>
      </c>
      <c r="G84" s="246">
        <v>8576</v>
      </c>
      <c r="H84" s="245"/>
      <c r="I84" s="246">
        <v>958965061.58000004</v>
      </c>
      <c r="J84" s="266" t="s">
        <v>1713</v>
      </c>
    </row>
    <row r="85" spans="1:10" s="236" customFormat="1" ht="15.75">
      <c r="A85" s="102" t="s">
        <v>1337</v>
      </c>
      <c r="B85" s="102">
        <v>149</v>
      </c>
      <c r="C85" s="102" t="s">
        <v>1971</v>
      </c>
      <c r="D85" s="243"/>
      <c r="E85" s="102"/>
      <c r="F85" s="102" t="s">
        <v>2047</v>
      </c>
      <c r="G85" s="246">
        <v>7531.2</v>
      </c>
      <c r="H85" s="245"/>
      <c r="I85" s="246">
        <v>958957530.38</v>
      </c>
      <c r="J85" s="266" t="s">
        <v>1713</v>
      </c>
    </row>
    <row r="86" spans="1:10" s="236" customFormat="1" ht="15.75">
      <c r="A86" s="102" t="s">
        <v>1337</v>
      </c>
      <c r="B86" s="102">
        <v>149</v>
      </c>
      <c r="C86" s="102" t="s">
        <v>1971</v>
      </c>
      <c r="D86" s="243"/>
      <c r="E86" s="102"/>
      <c r="F86" s="102" t="s">
        <v>2048</v>
      </c>
      <c r="G86" s="246">
        <v>38331.589999999997</v>
      </c>
      <c r="H86" s="245"/>
      <c r="I86" s="246">
        <v>958919198.78999996</v>
      </c>
      <c r="J86" s="266" t="s">
        <v>1713</v>
      </c>
    </row>
    <row r="87" spans="1:10" s="236" customFormat="1" ht="15.75">
      <c r="A87" s="102" t="s">
        <v>1337</v>
      </c>
      <c r="B87" s="102">
        <v>149</v>
      </c>
      <c r="C87" s="102" t="s">
        <v>1971</v>
      </c>
      <c r="D87" s="243"/>
      <c r="E87" s="102"/>
      <c r="F87" s="102" t="s">
        <v>2049</v>
      </c>
      <c r="G87" s="246">
        <v>25352.87</v>
      </c>
      <c r="H87" s="245"/>
      <c r="I87" s="246">
        <v>958893845.91999996</v>
      </c>
      <c r="J87" s="266" t="s">
        <v>1713</v>
      </c>
    </row>
    <row r="88" spans="1:10" s="236" customFormat="1" ht="15.75">
      <c r="A88" s="102" t="s">
        <v>1337</v>
      </c>
      <c r="B88" s="102">
        <v>149</v>
      </c>
      <c r="C88" s="102" t="s">
        <v>1971</v>
      </c>
      <c r="D88" s="243"/>
      <c r="E88" s="102"/>
      <c r="F88" s="102" t="s">
        <v>2050</v>
      </c>
      <c r="G88" s="246">
        <v>9284</v>
      </c>
      <c r="H88" s="245"/>
      <c r="I88" s="246">
        <v>958884561.91999996</v>
      </c>
      <c r="J88" s="266" t="s">
        <v>1713</v>
      </c>
    </row>
    <row r="89" spans="1:10" s="236" customFormat="1" ht="15.75">
      <c r="A89" s="102" t="s">
        <v>1337</v>
      </c>
      <c r="B89" s="102">
        <v>149</v>
      </c>
      <c r="C89" s="102" t="s">
        <v>1971</v>
      </c>
      <c r="D89" s="243"/>
      <c r="E89" s="102"/>
      <c r="F89" s="102" t="s">
        <v>2051</v>
      </c>
      <c r="G89" s="246">
        <v>8266.6</v>
      </c>
      <c r="H89" s="245"/>
      <c r="I89" s="246">
        <v>958876295.32000005</v>
      </c>
      <c r="J89" s="266" t="s">
        <v>1713</v>
      </c>
    </row>
    <row r="90" spans="1:10" s="236" customFormat="1" ht="15.75">
      <c r="A90" s="102" t="s">
        <v>1337</v>
      </c>
      <c r="B90" s="102">
        <v>149</v>
      </c>
      <c r="C90" s="102" t="s">
        <v>1971</v>
      </c>
      <c r="D90" s="243"/>
      <c r="E90" s="102"/>
      <c r="F90" s="102" t="s">
        <v>2052</v>
      </c>
      <c r="G90" s="246">
        <v>23585.68</v>
      </c>
      <c r="H90" s="245"/>
      <c r="I90" s="246">
        <v>958852709.63999999</v>
      </c>
      <c r="J90" s="266" t="s">
        <v>1713</v>
      </c>
    </row>
    <row r="91" spans="1:10" s="236" customFormat="1" ht="15.75">
      <c r="A91" s="102" t="s">
        <v>1337</v>
      </c>
      <c r="B91" s="102">
        <v>149</v>
      </c>
      <c r="C91" s="102" t="s">
        <v>1971</v>
      </c>
      <c r="D91" s="243"/>
      <c r="E91" s="102"/>
      <c r="F91" s="102" t="s">
        <v>2053</v>
      </c>
      <c r="G91" s="246">
        <v>9284</v>
      </c>
      <c r="H91" s="245"/>
      <c r="I91" s="246">
        <v>958843425.63999999</v>
      </c>
      <c r="J91" s="266" t="s">
        <v>1713</v>
      </c>
    </row>
    <row r="92" spans="1:10" s="236" customFormat="1" ht="15.75">
      <c r="A92" s="102" t="s">
        <v>1337</v>
      </c>
      <c r="B92" s="102">
        <v>149</v>
      </c>
      <c r="C92" s="102" t="s">
        <v>1971</v>
      </c>
      <c r="D92" s="243"/>
      <c r="E92" s="102"/>
      <c r="F92" s="102" t="s">
        <v>2054</v>
      </c>
      <c r="G92" s="246">
        <v>9284</v>
      </c>
      <c r="H92" s="245"/>
      <c r="I92" s="246">
        <v>958834141.63999999</v>
      </c>
      <c r="J92" s="266" t="s">
        <v>1713</v>
      </c>
    </row>
    <row r="93" spans="1:10" s="236" customFormat="1" ht="15.75">
      <c r="A93" s="102" t="s">
        <v>1337</v>
      </c>
      <c r="B93" s="102">
        <v>149</v>
      </c>
      <c r="C93" s="102" t="s">
        <v>1971</v>
      </c>
      <c r="D93" s="243"/>
      <c r="E93" s="102"/>
      <c r="F93" s="102" t="s">
        <v>2055</v>
      </c>
      <c r="G93" s="246">
        <v>50663150.030000001</v>
      </c>
      <c r="H93" s="245"/>
      <c r="I93" s="246">
        <v>908170991.61000001</v>
      </c>
      <c r="J93" s="266" t="s">
        <v>1713</v>
      </c>
    </row>
    <row r="94" spans="1:10" s="236" customFormat="1" ht="15.75">
      <c r="A94" s="102" t="s">
        <v>1337</v>
      </c>
      <c r="B94" s="102">
        <v>149</v>
      </c>
      <c r="C94" s="102" t="s">
        <v>1971</v>
      </c>
      <c r="D94" s="243"/>
      <c r="E94" s="102"/>
      <c r="F94" s="102" t="s">
        <v>2056</v>
      </c>
      <c r="G94" s="246">
        <v>2572410.44</v>
      </c>
      <c r="H94" s="245"/>
      <c r="I94" s="246">
        <v>905598581.16999996</v>
      </c>
      <c r="J94" s="266" t="s">
        <v>1713</v>
      </c>
    </row>
    <row r="95" spans="1:10" s="236" customFormat="1" ht="15.75">
      <c r="A95" s="102" t="s">
        <v>1337</v>
      </c>
      <c r="B95" s="102">
        <v>149</v>
      </c>
      <c r="C95" s="102" t="s">
        <v>1971</v>
      </c>
      <c r="D95" s="243"/>
      <c r="E95" s="102"/>
      <c r="F95" s="102" t="s">
        <v>2057</v>
      </c>
      <c r="G95" s="246">
        <v>3609955.88</v>
      </c>
      <c r="H95" s="245"/>
      <c r="I95" s="246">
        <v>901988625.28999996</v>
      </c>
      <c r="J95" s="266" t="s">
        <v>1713</v>
      </c>
    </row>
    <row r="96" spans="1:10" s="236" customFormat="1" ht="15.75">
      <c r="A96" s="102" t="s">
        <v>1338</v>
      </c>
      <c r="B96" s="102">
        <v>2088</v>
      </c>
      <c r="C96" s="102" t="s">
        <v>1971</v>
      </c>
      <c r="D96" s="243"/>
      <c r="E96" s="102" t="s">
        <v>2058</v>
      </c>
      <c r="F96" s="102" t="s">
        <v>2059</v>
      </c>
      <c r="G96" s="245"/>
      <c r="H96" s="246">
        <v>50663150.030000001</v>
      </c>
      <c r="I96" s="246">
        <v>952651775.32000005</v>
      </c>
      <c r="J96" s="266" t="s">
        <v>1713</v>
      </c>
    </row>
    <row r="97" spans="1:10" s="236" customFormat="1" ht="15.75">
      <c r="A97" s="102" t="s">
        <v>1338</v>
      </c>
      <c r="B97" s="102">
        <v>2089</v>
      </c>
      <c r="C97" s="102" t="s">
        <v>1971</v>
      </c>
      <c r="D97" s="243"/>
      <c r="E97" s="102" t="s">
        <v>2060</v>
      </c>
      <c r="F97" s="102" t="s">
        <v>2061</v>
      </c>
      <c r="G97" s="245"/>
      <c r="H97" s="246">
        <v>2572410.44</v>
      </c>
      <c r="I97" s="246">
        <v>955224185.75999999</v>
      </c>
      <c r="J97" s="266" t="s">
        <v>1713</v>
      </c>
    </row>
    <row r="98" spans="1:10" s="236" customFormat="1" ht="15.75">
      <c r="A98" s="102" t="s">
        <v>1338</v>
      </c>
      <c r="B98" s="102">
        <v>2090</v>
      </c>
      <c r="C98" s="102" t="s">
        <v>1971</v>
      </c>
      <c r="D98" s="243"/>
      <c r="E98" s="102" t="s">
        <v>2062</v>
      </c>
      <c r="F98" s="102" t="s">
        <v>2063</v>
      </c>
      <c r="G98" s="245"/>
      <c r="H98" s="246">
        <v>1349371.26</v>
      </c>
      <c r="I98" s="246">
        <v>956573557.01999998</v>
      </c>
      <c r="J98" s="266" t="s">
        <v>1713</v>
      </c>
    </row>
    <row r="99" spans="1:10" s="236" customFormat="1" ht="15.75">
      <c r="A99" s="102" t="s">
        <v>1338</v>
      </c>
      <c r="B99" s="102">
        <v>2091</v>
      </c>
      <c r="C99" s="102" t="s">
        <v>1971</v>
      </c>
      <c r="D99" s="243"/>
      <c r="E99" s="102" t="s">
        <v>2064</v>
      </c>
      <c r="F99" s="102" t="s">
        <v>2065</v>
      </c>
      <c r="G99" s="245"/>
      <c r="H99" s="246">
        <v>3624955.88</v>
      </c>
      <c r="I99" s="246">
        <v>960198512.89999998</v>
      </c>
      <c r="J99" s="266" t="s">
        <v>1713</v>
      </c>
    </row>
    <row r="100" spans="1:10" s="236" customFormat="1" ht="16.5" thickBot="1">
      <c r="A100" s="243"/>
      <c r="B100" s="243"/>
      <c r="C100" s="243"/>
      <c r="D100" s="243"/>
      <c r="E100" s="243"/>
      <c r="F100" s="243"/>
      <c r="G100" s="247"/>
      <c r="H100" s="247"/>
      <c r="I100" s="245"/>
      <c r="J100" s="265"/>
    </row>
    <row r="101" spans="1:10" s="236" customFormat="1" ht="15.75">
      <c r="A101" s="243"/>
      <c r="B101" s="243"/>
      <c r="C101" s="243"/>
      <c r="D101" s="243"/>
      <c r="E101" s="243"/>
      <c r="F101" s="102" t="s">
        <v>1339</v>
      </c>
      <c r="G101" s="246">
        <v>58194887.609999999</v>
      </c>
      <c r="H101" s="246">
        <v>58209887.609999999</v>
      </c>
      <c r="I101" s="272">
        <f>+H101-G101</f>
        <v>15000</v>
      </c>
      <c r="J101" s="265"/>
    </row>
    <row r="102" spans="1:10" s="236" customFormat="1" ht="15.75">
      <c r="A102" s="102"/>
      <c r="B102" s="102"/>
      <c r="C102" s="102"/>
      <c r="D102" s="243"/>
      <c r="E102" s="102"/>
      <c r="F102" s="102"/>
      <c r="G102" s="270"/>
      <c r="H102" s="245"/>
      <c r="I102" s="246"/>
      <c r="J102" s="259"/>
    </row>
    <row r="103" spans="1:10" s="236" customFormat="1" ht="15.75">
      <c r="A103" s="243"/>
      <c r="B103" s="243"/>
      <c r="C103" s="243"/>
      <c r="D103" s="102">
        <v>20402</v>
      </c>
      <c r="E103" s="102" t="s">
        <v>1340</v>
      </c>
      <c r="F103" s="102" t="s">
        <v>1336</v>
      </c>
      <c r="G103" s="245"/>
      <c r="H103" s="245"/>
      <c r="I103" s="246">
        <v>145737759.16</v>
      </c>
      <c r="J103" s="265"/>
    </row>
    <row r="104" spans="1:10" s="236" customFormat="1" ht="15.75">
      <c r="A104" s="102" t="s">
        <v>1338</v>
      </c>
      <c r="B104" s="102">
        <v>2088</v>
      </c>
      <c r="C104" s="102" t="s">
        <v>1971</v>
      </c>
      <c r="D104" s="243"/>
      <c r="E104" s="102" t="s">
        <v>2058</v>
      </c>
      <c r="F104" s="102" t="s">
        <v>2059</v>
      </c>
      <c r="G104" s="245"/>
      <c r="H104" s="246">
        <v>2593229.1800000002</v>
      </c>
      <c r="I104" s="246">
        <v>148330988.34</v>
      </c>
      <c r="J104" s="266" t="s">
        <v>1713</v>
      </c>
    </row>
    <row r="105" spans="1:10" s="236" customFormat="1" ht="15.75">
      <c r="A105" s="102" t="s">
        <v>1338</v>
      </c>
      <c r="B105" s="102">
        <v>2090</v>
      </c>
      <c r="C105" s="102" t="s">
        <v>1971</v>
      </c>
      <c r="D105" s="243"/>
      <c r="E105" s="102" t="s">
        <v>2062</v>
      </c>
      <c r="F105" s="102" t="s">
        <v>2063</v>
      </c>
      <c r="G105" s="245"/>
      <c r="H105" s="246">
        <v>10968.21</v>
      </c>
      <c r="I105" s="246">
        <v>148341956.55000001</v>
      </c>
      <c r="J105" s="266" t="s">
        <v>1713</v>
      </c>
    </row>
    <row r="106" spans="1:10" s="236" customFormat="1" ht="15.75">
      <c r="A106" s="102" t="s">
        <v>1338</v>
      </c>
      <c r="B106" s="102">
        <v>2091</v>
      </c>
      <c r="C106" s="102" t="s">
        <v>1971</v>
      </c>
      <c r="D106" s="243"/>
      <c r="E106" s="102" t="s">
        <v>2064</v>
      </c>
      <c r="F106" s="102" t="s">
        <v>2065</v>
      </c>
      <c r="G106" s="245"/>
      <c r="H106" s="246">
        <v>95261.62</v>
      </c>
      <c r="I106" s="246">
        <v>148437218.16999999</v>
      </c>
      <c r="J106" s="266" t="s">
        <v>1713</v>
      </c>
    </row>
    <row r="107" spans="1:10" s="236" customFormat="1" ht="16.5" thickBot="1">
      <c r="A107" s="243"/>
      <c r="B107" s="243"/>
      <c r="C107" s="243"/>
      <c r="D107" s="243"/>
      <c r="E107" s="243"/>
      <c r="F107" s="243"/>
      <c r="G107" s="247"/>
      <c r="H107" s="247"/>
      <c r="I107" s="245"/>
      <c r="J107" s="265"/>
    </row>
    <row r="108" spans="1:10" s="236" customFormat="1" ht="15.75">
      <c r="A108" s="243"/>
      <c r="B108" s="243"/>
      <c r="C108" s="243"/>
      <c r="D108" s="243"/>
      <c r="E108" s="243"/>
      <c r="F108" s="102" t="s">
        <v>1339</v>
      </c>
      <c r="G108" s="246">
        <v>0</v>
      </c>
      <c r="H108" s="246">
        <v>2699459.01</v>
      </c>
      <c r="I108" s="249">
        <f>+H108</f>
        <v>2699459.01</v>
      </c>
      <c r="J108" s="265"/>
    </row>
    <row r="109" spans="1:10" s="236" customFormat="1" ht="15.75">
      <c r="A109" s="243"/>
      <c r="B109" s="243"/>
      <c r="C109" s="243"/>
      <c r="D109" s="102"/>
      <c r="E109" s="102"/>
      <c r="F109" s="102"/>
      <c r="G109" s="245"/>
      <c r="H109" s="245"/>
      <c r="I109" s="246"/>
      <c r="J109" s="243"/>
    </row>
    <row r="110" spans="1:10" s="236" customFormat="1" ht="15.75">
      <c r="A110" s="243"/>
      <c r="B110" s="243"/>
      <c r="C110" s="243"/>
      <c r="D110" s="102">
        <v>20403</v>
      </c>
      <c r="E110" s="102" t="s">
        <v>1366</v>
      </c>
      <c r="F110" s="102" t="s">
        <v>1336</v>
      </c>
      <c r="G110" s="245"/>
      <c r="H110" s="245"/>
      <c r="I110" s="246">
        <v>29115939.239999998</v>
      </c>
      <c r="J110" s="265"/>
    </row>
    <row r="111" spans="1:10" s="236" customFormat="1" ht="15.75">
      <c r="A111" s="102" t="s">
        <v>1341</v>
      </c>
      <c r="B111" s="102">
        <v>154</v>
      </c>
      <c r="C111" s="102" t="s">
        <v>1971</v>
      </c>
      <c r="D111" s="243"/>
      <c r="E111" s="102"/>
      <c r="F111" s="102" t="s">
        <v>2066</v>
      </c>
      <c r="G111" s="246">
        <v>1634192.63</v>
      </c>
      <c r="H111" s="245"/>
      <c r="I111" s="246">
        <v>27481746.609999999</v>
      </c>
      <c r="J111" s="266" t="s">
        <v>1713</v>
      </c>
    </row>
    <row r="112" spans="1:10" s="236" customFormat="1" ht="15.75">
      <c r="A112" s="102" t="s">
        <v>1341</v>
      </c>
      <c r="B112" s="102">
        <v>154</v>
      </c>
      <c r="C112" s="102" t="s">
        <v>1971</v>
      </c>
      <c r="D112" s="243"/>
      <c r="E112" s="102"/>
      <c r="F112" s="102" t="s">
        <v>2066</v>
      </c>
      <c r="G112" s="246">
        <v>81996.399999999994</v>
      </c>
      <c r="H112" s="245"/>
      <c r="I112" s="246">
        <v>27399750.210000001</v>
      </c>
      <c r="J112" s="266" t="s">
        <v>1713</v>
      </c>
    </row>
    <row r="113" spans="1:10" s="236" customFormat="1" ht="15.75">
      <c r="A113" s="102" t="s">
        <v>1341</v>
      </c>
      <c r="B113" s="102">
        <v>154</v>
      </c>
      <c r="C113" s="102" t="s">
        <v>1971</v>
      </c>
      <c r="D113" s="243"/>
      <c r="E113" s="102"/>
      <c r="F113" s="102" t="s">
        <v>2066</v>
      </c>
      <c r="G113" s="246">
        <v>46673.43</v>
      </c>
      <c r="H113" s="245"/>
      <c r="I113" s="246">
        <v>27353076.780000001</v>
      </c>
      <c r="J113" s="266" t="s">
        <v>1713</v>
      </c>
    </row>
    <row r="114" spans="1:10" s="236" customFormat="1" ht="15.75">
      <c r="A114" s="102" t="s">
        <v>1338</v>
      </c>
      <c r="B114" s="102">
        <v>2088</v>
      </c>
      <c r="C114" s="102" t="s">
        <v>1971</v>
      </c>
      <c r="D114" s="243"/>
      <c r="E114" s="102" t="s">
        <v>2058</v>
      </c>
      <c r="F114" s="102" t="s">
        <v>2059</v>
      </c>
      <c r="G114" s="245"/>
      <c r="H114" s="246">
        <v>1633991.23</v>
      </c>
      <c r="I114" s="246">
        <v>28987068.010000002</v>
      </c>
      <c r="J114" s="266" t="s">
        <v>1713</v>
      </c>
    </row>
    <row r="115" spans="1:10" s="236" customFormat="1" ht="15.75">
      <c r="A115" s="102" t="s">
        <v>1338</v>
      </c>
      <c r="B115" s="102">
        <v>2089</v>
      </c>
      <c r="C115" s="102" t="s">
        <v>1971</v>
      </c>
      <c r="D115" s="243"/>
      <c r="E115" s="102" t="s">
        <v>2060</v>
      </c>
      <c r="F115" s="102" t="s">
        <v>2061</v>
      </c>
      <c r="G115" s="245"/>
      <c r="H115" s="246">
        <v>81996.399999999994</v>
      </c>
      <c r="I115" s="246">
        <v>29069064.41</v>
      </c>
      <c r="J115" s="266" t="s">
        <v>1713</v>
      </c>
    </row>
    <row r="116" spans="1:10" s="236" customFormat="1" ht="15.75">
      <c r="A116" s="102" t="s">
        <v>1338</v>
      </c>
      <c r="B116" s="102">
        <v>2090</v>
      </c>
      <c r="C116" s="102" t="s">
        <v>1971</v>
      </c>
      <c r="D116" s="243"/>
      <c r="E116" s="102" t="s">
        <v>2062</v>
      </c>
      <c r="F116" s="102" t="s">
        <v>2063</v>
      </c>
      <c r="G116" s="245"/>
      <c r="H116" s="246">
        <v>46673.43</v>
      </c>
      <c r="I116" s="246">
        <v>29115737.84</v>
      </c>
      <c r="J116" s="266" t="s">
        <v>1713</v>
      </c>
    </row>
    <row r="117" spans="1:10" s="236" customFormat="1" ht="15.75">
      <c r="A117" s="102" t="s">
        <v>1338</v>
      </c>
      <c r="B117" s="102">
        <v>2092</v>
      </c>
      <c r="C117" s="102" t="s">
        <v>1971</v>
      </c>
      <c r="D117" s="243"/>
      <c r="E117" s="102" t="s">
        <v>2067</v>
      </c>
      <c r="F117" s="102" t="s">
        <v>2068</v>
      </c>
      <c r="G117" s="245"/>
      <c r="H117" s="246">
        <v>201.4</v>
      </c>
      <c r="I117" s="246">
        <v>29115939.239999998</v>
      </c>
      <c r="J117" s="266" t="s">
        <v>1713</v>
      </c>
    </row>
    <row r="118" spans="1:10" s="236" customFormat="1" ht="16.5" thickBot="1">
      <c r="A118" s="243"/>
      <c r="B118" s="243"/>
      <c r="C118" s="243"/>
      <c r="D118" s="243"/>
      <c r="E118" s="243"/>
      <c r="F118" s="243"/>
      <c r="G118" s="247"/>
      <c r="H118" s="247"/>
      <c r="I118" s="245"/>
      <c r="J118" s="265"/>
    </row>
    <row r="119" spans="1:10" s="236" customFormat="1" ht="15.75">
      <c r="A119" s="243"/>
      <c r="B119" s="243"/>
      <c r="C119" s="243"/>
      <c r="D119" s="243"/>
      <c r="E119" s="243"/>
      <c r="F119" s="102" t="s">
        <v>1339</v>
      </c>
      <c r="G119" s="246">
        <v>1762862.46</v>
      </c>
      <c r="H119" s="246">
        <v>1762862.46</v>
      </c>
      <c r="I119" s="271">
        <f>+H119-G119</f>
        <v>0</v>
      </c>
      <c r="J119" s="265"/>
    </row>
    <row r="120" spans="1:10" s="236" customFormat="1" ht="15.75">
      <c r="A120" s="102"/>
      <c r="B120" s="102"/>
      <c r="C120" s="102"/>
      <c r="D120" s="243"/>
      <c r="E120" s="102"/>
      <c r="F120" s="102"/>
      <c r="G120" s="246"/>
      <c r="H120" s="245"/>
      <c r="I120" s="246"/>
      <c r="J120" s="259"/>
    </row>
    <row r="121" spans="1:10" s="236" customFormat="1" ht="15.75">
      <c r="A121" s="243"/>
      <c r="B121" s="243"/>
      <c r="C121" s="243"/>
      <c r="D121" s="102">
        <v>20404</v>
      </c>
      <c r="E121" s="102" t="s">
        <v>889</v>
      </c>
      <c r="F121" s="102" t="s">
        <v>1336</v>
      </c>
      <c r="G121" s="245"/>
      <c r="H121" s="245"/>
      <c r="I121" s="246">
        <v>27350070.329999998</v>
      </c>
      <c r="J121" s="265"/>
    </row>
    <row r="122" spans="1:10" s="236" customFormat="1" ht="15.75">
      <c r="A122" s="102" t="s">
        <v>1341</v>
      </c>
      <c r="B122" s="102">
        <v>154</v>
      </c>
      <c r="C122" s="102" t="s">
        <v>1971</v>
      </c>
      <c r="D122" s="243"/>
      <c r="E122" s="102"/>
      <c r="F122" s="102" t="s">
        <v>2066</v>
      </c>
      <c r="G122" s="246">
        <v>1543305.86</v>
      </c>
      <c r="H122" s="245"/>
      <c r="I122" s="246">
        <v>25806764.469999999</v>
      </c>
      <c r="J122" s="266" t="s">
        <v>1713</v>
      </c>
    </row>
    <row r="123" spans="1:10" s="236" customFormat="1" ht="15.75">
      <c r="A123" s="102" t="s">
        <v>1341</v>
      </c>
      <c r="B123" s="102">
        <v>154</v>
      </c>
      <c r="C123" s="102" t="s">
        <v>1971</v>
      </c>
      <c r="D123" s="243"/>
      <c r="E123" s="102"/>
      <c r="F123" s="102" t="s">
        <v>2066</v>
      </c>
      <c r="G123" s="246">
        <v>77411.08</v>
      </c>
      <c r="H123" s="245"/>
      <c r="I123" s="246">
        <v>25729353.390000001</v>
      </c>
      <c r="J123" s="266" t="s">
        <v>1713</v>
      </c>
    </row>
    <row r="124" spans="1:10" s="236" customFormat="1" ht="15.75">
      <c r="A124" s="102" t="s">
        <v>1341</v>
      </c>
      <c r="B124" s="102">
        <v>154</v>
      </c>
      <c r="C124" s="102" t="s">
        <v>1971</v>
      </c>
      <c r="D124" s="243"/>
      <c r="E124" s="102"/>
      <c r="F124" s="102" t="s">
        <v>2066</v>
      </c>
      <c r="G124" s="246">
        <v>44063.46</v>
      </c>
      <c r="H124" s="245"/>
      <c r="I124" s="246">
        <v>25685289.93</v>
      </c>
      <c r="J124" s="266" t="s">
        <v>1713</v>
      </c>
    </row>
    <row r="125" spans="1:10" s="236" customFormat="1" ht="15.75">
      <c r="A125" s="102" t="s">
        <v>1338</v>
      </c>
      <c r="B125" s="102">
        <v>2088</v>
      </c>
      <c r="C125" s="102" t="s">
        <v>1971</v>
      </c>
      <c r="D125" s="243"/>
      <c r="E125" s="102" t="s">
        <v>2058</v>
      </c>
      <c r="F125" s="102" t="s">
        <v>2059</v>
      </c>
      <c r="G125" s="245"/>
      <c r="H125" s="246">
        <v>1543305.7</v>
      </c>
      <c r="I125" s="246">
        <v>27228595.629999999</v>
      </c>
      <c r="J125" s="266" t="s">
        <v>1713</v>
      </c>
    </row>
    <row r="126" spans="1:10" s="236" customFormat="1" ht="15.75">
      <c r="A126" s="102" t="s">
        <v>1338</v>
      </c>
      <c r="B126" s="102">
        <v>2089</v>
      </c>
      <c r="C126" s="102" t="s">
        <v>1971</v>
      </c>
      <c r="D126" s="243"/>
      <c r="E126" s="102" t="s">
        <v>2060</v>
      </c>
      <c r="F126" s="102" t="s">
        <v>2061</v>
      </c>
      <c r="G126" s="245"/>
      <c r="H126" s="246">
        <v>77411.08</v>
      </c>
      <c r="I126" s="246">
        <v>27306006.710000001</v>
      </c>
      <c r="J126" s="266" t="s">
        <v>1713</v>
      </c>
    </row>
    <row r="127" spans="1:10" s="236" customFormat="1" ht="15.75">
      <c r="A127" s="102" t="s">
        <v>1338</v>
      </c>
      <c r="B127" s="102">
        <v>2090</v>
      </c>
      <c r="C127" s="102" t="s">
        <v>1971</v>
      </c>
      <c r="D127" s="243"/>
      <c r="E127" s="102" t="s">
        <v>2062</v>
      </c>
      <c r="F127" s="102" t="s">
        <v>2063</v>
      </c>
      <c r="G127" s="245"/>
      <c r="H127" s="246">
        <v>44063.46</v>
      </c>
      <c r="I127" s="246">
        <v>27350070.170000002</v>
      </c>
      <c r="J127" s="266" t="s">
        <v>1713</v>
      </c>
    </row>
    <row r="128" spans="1:10" s="236" customFormat="1" ht="16.5" thickBot="1">
      <c r="A128" s="243"/>
      <c r="B128" s="243"/>
      <c r="C128" s="243"/>
      <c r="D128" s="243"/>
      <c r="E128" s="243"/>
      <c r="F128" s="243"/>
      <c r="G128" s="247"/>
      <c r="H128" s="247"/>
      <c r="I128" s="245"/>
      <c r="J128" s="265"/>
    </row>
    <row r="129" spans="1:10" s="236" customFormat="1" ht="15.75">
      <c r="A129" s="243"/>
      <c r="B129" s="243"/>
      <c r="C129" s="243"/>
      <c r="D129" s="243"/>
      <c r="E129" s="243"/>
      <c r="F129" s="102" t="s">
        <v>1339</v>
      </c>
      <c r="G129" s="246">
        <v>1664780.4</v>
      </c>
      <c r="H129" s="246">
        <v>1664780.24</v>
      </c>
      <c r="I129" s="271">
        <f>+H129-G129</f>
        <v>-0.15999999991618097</v>
      </c>
      <c r="J129" s="265"/>
    </row>
    <row r="130" spans="1:10" s="236" customFormat="1" ht="15.75">
      <c r="A130" s="102"/>
      <c r="B130" s="102"/>
      <c r="C130" s="102"/>
      <c r="D130" s="243"/>
      <c r="E130" s="102"/>
      <c r="F130" s="102"/>
      <c r="G130" s="246"/>
      <c r="H130" s="245"/>
      <c r="I130" s="246"/>
      <c r="J130" s="259"/>
    </row>
    <row r="131" spans="1:10" s="236" customFormat="1" ht="15.75">
      <c r="A131" s="243"/>
      <c r="B131" s="243"/>
      <c r="C131" s="243"/>
      <c r="D131" s="102">
        <v>20406</v>
      </c>
      <c r="E131" s="102" t="s">
        <v>1342</v>
      </c>
      <c r="F131" s="102" t="s">
        <v>1336</v>
      </c>
      <c r="G131" s="245"/>
      <c r="H131" s="245"/>
      <c r="I131" s="246">
        <v>7941295.3600000003</v>
      </c>
      <c r="J131" s="265"/>
    </row>
    <row r="132" spans="1:10" s="236" customFormat="1" ht="15.75">
      <c r="A132" s="102" t="s">
        <v>1338</v>
      </c>
      <c r="B132" s="102">
        <v>2088</v>
      </c>
      <c r="C132" s="102" t="s">
        <v>1971</v>
      </c>
      <c r="D132" s="243"/>
      <c r="E132" s="102" t="s">
        <v>2058</v>
      </c>
      <c r="F132" s="102" t="s">
        <v>2059</v>
      </c>
      <c r="G132" s="245"/>
      <c r="H132" s="246">
        <v>52225</v>
      </c>
      <c r="I132" s="246">
        <v>7993520.3600000003</v>
      </c>
      <c r="J132" s="266" t="s">
        <v>1713</v>
      </c>
    </row>
    <row r="133" spans="1:10" s="236" customFormat="1" ht="15.75">
      <c r="A133" s="102" t="s">
        <v>1338</v>
      </c>
      <c r="B133" s="102">
        <v>2089</v>
      </c>
      <c r="C133" s="102" t="s">
        <v>1971</v>
      </c>
      <c r="D133" s="243"/>
      <c r="E133" s="102" t="s">
        <v>2060</v>
      </c>
      <c r="F133" s="102" t="s">
        <v>2061</v>
      </c>
      <c r="G133" s="245"/>
      <c r="H133" s="246">
        <v>6475</v>
      </c>
      <c r="I133" s="246">
        <v>7999995.3600000003</v>
      </c>
      <c r="J133" s="266" t="s">
        <v>1713</v>
      </c>
    </row>
    <row r="134" spans="1:10" s="236" customFormat="1" ht="15.75">
      <c r="A134" s="102" t="s">
        <v>1338</v>
      </c>
      <c r="B134" s="102">
        <v>2090</v>
      </c>
      <c r="C134" s="102" t="s">
        <v>1971</v>
      </c>
      <c r="D134" s="243"/>
      <c r="E134" s="102" t="s">
        <v>2062</v>
      </c>
      <c r="F134" s="102" t="s">
        <v>2063</v>
      </c>
      <c r="G134" s="245"/>
      <c r="H134" s="246">
        <v>2075</v>
      </c>
      <c r="I134" s="246">
        <v>8002070.3600000003</v>
      </c>
      <c r="J134" s="266" t="s">
        <v>1713</v>
      </c>
    </row>
    <row r="135" spans="1:10" s="236" customFormat="1" ht="16.5" thickBot="1">
      <c r="A135" s="243"/>
      <c r="B135" s="243"/>
      <c r="C135" s="243"/>
      <c r="D135" s="243"/>
      <c r="E135" s="243"/>
      <c r="F135" s="243"/>
      <c r="G135" s="247"/>
      <c r="H135" s="247"/>
      <c r="I135" s="245"/>
      <c r="J135" s="265"/>
    </row>
    <row r="136" spans="1:10" s="236" customFormat="1" ht="15.75">
      <c r="A136" s="243"/>
      <c r="B136" s="243"/>
      <c r="C136" s="243"/>
      <c r="D136" s="243"/>
      <c r="E136" s="243"/>
      <c r="F136" s="102" t="s">
        <v>1339</v>
      </c>
      <c r="G136" s="246">
        <v>0</v>
      </c>
      <c r="H136" s="246">
        <v>60775</v>
      </c>
      <c r="I136" s="245"/>
      <c r="J136" s="265"/>
    </row>
    <row r="137" spans="1:10" s="236" customFormat="1" ht="15.75">
      <c r="A137" s="243"/>
      <c r="B137" s="243"/>
      <c r="C137" s="243"/>
      <c r="D137" s="102"/>
      <c r="E137" s="102"/>
      <c r="F137" s="102"/>
      <c r="G137" s="245"/>
      <c r="H137" s="245"/>
      <c r="I137" s="246"/>
      <c r="J137" s="243"/>
    </row>
    <row r="138" spans="1:10" s="236" customFormat="1" ht="15.75">
      <c r="A138" s="243"/>
      <c r="B138" s="243"/>
      <c r="C138" s="243"/>
      <c r="D138" s="102">
        <v>20407</v>
      </c>
      <c r="E138" s="102" t="s">
        <v>1343</v>
      </c>
      <c r="F138" s="102" t="s">
        <v>1336</v>
      </c>
      <c r="G138" s="245"/>
      <c r="H138" s="245"/>
      <c r="I138" s="246">
        <v>92023334.040000007</v>
      </c>
      <c r="J138" s="265"/>
    </row>
    <row r="139" spans="1:10" s="236" customFormat="1" ht="15.75">
      <c r="A139" s="102" t="s">
        <v>1341</v>
      </c>
      <c r="B139" s="102">
        <v>154</v>
      </c>
      <c r="C139" s="102" t="s">
        <v>1971</v>
      </c>
      <c r="D139" s="243"/>
      <c r="E139" s="102"/>
      <c r="F139" s="102" t="s">
        <v>2069</v>
      </c>
      <c r="G139" s="245"/>
      <c r="H139" s="246">
        <v>22066.5</v>
      </c>
      <c r="I139" s="246">
        <v>92045400.540000007</v>
      </c>
      <c r="J139" s="266" t="s">
        <v>1713</v>
      </c>
    </row>
    <row r="140" spans="1:10" s="236" customFormat="1" ht="15.75">
      <c r="A140" s="102" t="s">
        <v>1341</v>
      </c>
      <c r="B140" s="102">
        <v>154</v>
      </c>
      <c r="C140" s="102" t="s">
        <v>1971</v>
      </c>
      <c r="D140" s="243"/>
      <c r="E140" s="102"/>
      <c r="F140" s="102" t="s">
        <v>2070</v>
      </c>
      <c r="G140" s="245"/>
      <c r="H140" s="246">
        <v>36750</v>
      </c>
      <c r="I140" s="246">
        <v>92082150.540000007</v>
      </c>
      <c r="J140" s="266" t="s">
        <v>1713</v>
      </c>
    </row>
    <row r="141" spans="1:10" s="236" customFormat="1" ht="15.75">
      <c r="A141" s="102" t="s">
        <v>1341</v>
      </c>
      <c r="B141" s="102">
        <v>154</v>
      </c>
      <c r="C141" s="102" t="s">
        <v>1971</v>
      </c>
      <c r="D141" s="243"/>
      <c r="E141" s="102"/>
      <c r="F141" s="102" t="s">
        <v>2071</v>
      </c>
      <c r="G141" s="245"/>
      <c r="H141" s="246">
        <v>24500</v>
      </c>
      <c r="I141" s="246">
        <v>92106650.540000007</v>
      </c>
      <c r="J141" s="266" t="s">
        <v>1713</v>
      </c>
    </row>
    <row r="142" spans="1:10" s="236" customFormat="1" ht="15.75">
      <c r="A142" s="102" t="s">
        <v>1341</v>
      </c>
      <c r="B142" s="102">
        <v>154</v>
      </c>
      <c r="C142" s="102" t="s">
        <v>1971</v>
      </c>
      <c r="D142" s="243"/>
      <c r="E142" s="102"/>
      <c r="F142" s="102" t="s">
        <v>2072</v>
      </c>
      <c r="G142" s="245"/>
      <c r="H142" s="246">
        <v>49500</v>
      </c>
      <c r="I142" s="246">
        <v>92156150.540000007</v>
      </c>
      <c r="J142" s="266" t="s">
        <v>1713</v>
      </c>
    </row>
    <row r="143" spans="1:10" s="236" customFormat="1" ht="15.75">
      <c r="A143" s="102" t="s">
        <v>1341</v>
      </c>
      <c r="B143" s="102">
        <v>154</v>
      </c>
      <c r="C143" s="102" t="s">
        <v>1971</v>
      </c>
      <c r="D143" s="243"/>
      <c r="E143" s="102"/>
      <c r="F143" s="102" t="s">
        <v>2073</v>
      </c>
      <c r="G143" s="245"/>
      <c r="H143" s="246">
        <v>4900</v>
      </c>
      <c r="I143" s="246">
        <v>92161050.540000007</v>
      </c>
      <c r="J143" s="266" t="s">
        <v>1713</v>
      </c>
    </row>
    <row r="144" spans="1:10" s="236" customFormat="1" ht="15.75">
      <c r="A144" s="102" t="s">
        <v>1341</v>
      </c>
      <c r="B144" s="102">
        <v>154</v>
      </c>
      <c r="C144" s="102" t="s">
        <v>1971</v>
      </c>
      <c r="D144" s="243"/>
      <c r="E144" s="102"/>
      <c r="F144" s="102" t="s">
        <v>2074</v>
      </c>
      <c r="G144" s="245"/>
      <c r="H144" s="246">
        <v>13475</v>
      </c>
      <c r="I144" s="246">
        <v>92174525.540000007</v>
      </c>
      <c r="J144" s="266" t="s">
        <v>1713</v>
      </c>
    </row>
    <row r="145" spans="1:10" s="236" customFormat="1" ht="15.75">
      <c r="A145" s="102" t="s">
        <v>1341</v>
      </c>
      <c r="B145" s="102">
        <v>154</v>
      </c>
      <c r="C145" s="102" t="s">
        <v>1971</v>
      </c>
      <c r="D145" s="243"/>
      <c r="E145" s="102"/>
      <c r="F145" s="102" t="s">
        <v>2075</v>
      </c>
      <c r="G145" s="245"/>
      <c r="H145" s="246">
        <v>90202.5</v>
      </c>
      <c r="I145" s="246">
        <v>92264728.040000007</v>
      </c>
      <c r="J145" s="266" t="s">
        <v>1713</v>
      </c>
    </row>
    <row r="146" spans="1:10" s="236" customFormat="1" ht="15.75">
      <c r="A146" s="102" t="s">
        <v>1341</v>
      </c>
      <c r="B146" s="102">
        <v>154</v>
      </c>
      <c r="C146" s="102" t="s">
        <v>1971</v>
      </c>
      <c r="D146" s="243"/>
      <c r="E146" s="102"/>
      <c r="F146" s="102" t="s">
        <v>2076</v>
      </c>
      <c r="G146" s="245"/>
      <c r="H146" s="246">
        <v>2500</v>
      </c>
      <c r="I146" s="246">
        <v>92267228.040000007</v>
      </c>
      <c r="J146" s="266" t="s">
        <v>1713</v>
      </c>
    </row>
    <row r="147" spans="1:10" s="236" customFormat="1" ht="15.75">
      <c r="A147" s="102" t="s">
        <v>1341</v>
      </c>
      <c r="B147" s="102">
        <v>154</v>
      </c>
      <c r="C147" s="102" t="s">
        <v>1971</v>
      </c>
      <c r="D147" s="243"/>
      <c r="E147" s="102"/>
      <c r="F147" s="102" t="s">
        <v>2077</v>
      </c>
      <c r="G147" s="245"/>
      <c r="H147" s="246">
        <v>2500</v>
      </c>
      <c r="I147" s="246">
        <v>92269728.040000007</v>
      </c>
      <c r="J147" s="266" t="s">
        <v>1713</v>
      </c>
    </row>
    <row r="148" spans="1:10" s="236" customFormat="1" ht="15.75">
      <c r="A148" s="102" t="s">
        <v>1341</v>
      </c>
      <c r="B148" s="102">
        <v>154</v>
      </c>
      <c r="C148" s="102" t="s">
        <v>1971</v>
      </c>
      <c r="D148" s="243"/>
      <c r="E148" s="102"/>
      <c r="F148" s="102" t="s">
        <v>2078</v>
      </c>
      <c r="G148" s="245"/>
      <c r="H148" s="246">
        <v>3759.68</v>
      </c>
      <c r="I148" s="246">
        <v>92273487.719999999</v>
      </c>
      <c r="J148" s="266" t="s">
        <v>1713</v>
      </c>
    </row>
    <row r="149" spans="1:10" s="236" customFormat="1" ht="15.75">
      <c r="A149" s="102" t="s">
        <v>1341</v>
      </c>
      <c r="B149" s="102">
        <v>154</v>
      </c>
      <c r="C149" s="102" t="s">
        <v>1971</v>
      </c>
      <c r="D149" s="243"/>
      <c r="E149" s="102"/>
      <c r="F149" s="102" t="s">
        <v>2079</v>
      </c>
      <c r="G149" s="245"/>
      <c r="H149" s="246">
        <v>1125</v>
      </c>
      <c r="I149" s="246">
        <v>92274612.719999999</v>
      </c>
      <c r="J149" s="266" t="s">
        <v>1713</v>
      </c>
    </row>
    <row r="150" spans="1:10" s="236" customFormat="1" ht="15.75">
      <c r="A150" s="102" t="s">
        <v>1341</v>
      </c>
      <c r="B150" s="102">
        <v>154</v>
      </c>
      <c r="C150" s="102" t="s">
        <v>1971</v>
      </c>
      <c r="D150" s="243"/>
      <c r="E150" s="102"/>
      <c r="F150" s="102" t="s">
        <v>2080</v>
      </c>
      <c r="G150" s="245"/>
      <c r="H150" s="246">
        <v>1975.41</v>
      </c>
      <c r="I150" s="246">
        <v>92276588.129999995</v>
      </c>
      <c r="J150" s="266" t="s">
        <v>1713</v>
      </c>
    </row>
    <row r="151" spans="1:10" s="236" customFormat="1" ht="15.75">
      <c r="A151" s="102" t="s">
        <v>1341</v>
      </c>
      <c r="B151" s="102">
        <v>154</v>
      </c>
      <c r="C151" s="102" t="s">
        <v>1971</v>
      </c>
      <c r="D151" s="243"/>
      <c r="E151" s="102"/>
      <c r="F151" s="102" t="s">
        <v>2081</v>
      </c>
      <c r="G151" s="245"/>
      <c r="H151" s="246">
        <v>21996</v>
      </c>
      <c r="I151" s="246">
        <v>92298584.129999995</v>
      </c>
      <c r="J151" s="266" t="s">
        <v>1713</v>
      </c>
    </row>
    <row r="152" spans="1:10" s="236" customFormat="1" ht="15.75">
      <c r="A152" s="102" t="s">
        <v>1341</v>
      </c>
      <c r="B152" s="102">
        <v>154</v>
      </c>
      <c r="C152" s="102" t="s">
        <v>1971</v>
      </c>
      <c r="D152" s="243"/>
      <c r="E152" s="102"/>
      <c r="F152" s="102" t="s">
        <v>2082</v>
      </c>
      <c r="G152" s="245"/>
      <c r="H152" s="246">
        <v>1500</v>
      </c>
      <c r="I152" s="246">
        <v>92300084.129999995</v>
      </c>
      <c r="J152" s="266" t="s">
        <v>1713</v>
      </c>
    </row>
    <row r="153" spans="1:10" s="236" customFormat="1" ht="15.75">
      <c r="A153" s="102" t="s">
        <v>1341</v>
      </c>
      <c r="B153" s="102">
        <v>154</v>
      </c>
      <c r="C153" s="102" t="s">
        <v>1971</v>
      </c>
      <c r="D153" s="243"/>
      <c r="E153" s="102"/>
      <c r="F153" s="102" t="s">
        <v>2083</v>
      </c>
      <c r="G153" s="245"/>
      <c r="H153" s="246">
        <v>1250</v>
      </c>
      <c r="I153" s="246">
        <v>92301334.129999995</v>
      </c>
      <c r="J153" s="266" t="s">
        <v>1713</v>
      </c>
    </row>
    <row r="154" spans="1:10" s="236" customFormat="1" ht="15.75">
      <c r="A154" s="102" t="s">
        <v>1341</v>
      </c>
      <c r="B154" s="102">
        <v>154</v>
      </c>
      <c r="C154" s="102" t="s">
        <v>1971</v>
      </c>
      <c r="D154" s="243"/>
      <c r="E154" s="102"/>
      <c r="F154" s="102" t="s">
        <v>2084</v>
      </c>
      <c r="G154" s="245"/>
      <c r="H154" s="246">
        <v>4000</v>
      </c>
      <c r="I154" s="246">
        <v>92305334.129999995</v>
      </c>
      <c r="J154" s="266" t="s">
        <v>1713</v>
      </c>
    </row>
    <row r="155" spans="1:10" s="236" customFormat="1" ht="15.75">
      <c r="A155" s="102" t="s">
        <v>1341</v>
      </c>
      <c r="B155" s="102">
        <v>154</v>
      </c>
      <c r="C155" s="102" t="s">
        <v>1971</v>
      </c>
      <c r="D155" s="243"/>
      <c r="E155" s="102"/>
      <c r="F155" s="102" t="s">
        <v>2085</v>
      </c>
      <c r="G155" s="245"/>
      <c r="H155" s="246">
        <v>2500</v>
      </c>
      <c r="I155" s="246">
        <v>92307834.129999995</v>
      </c>
      <c r="J155" s="266" t="s">
        <v>1713</v>
      </c>
    </row>
    <row r="156" spans="1:10" s="236" customFormat="1" ht="15.75">
      <c r="A156" s="102" t="s">
        <v>1341</v>
      </c>
      <c r="B156" s="102">
        <v>154</v>
      </c>
      <c r="C156" s="102" t="s">
        <v>1971</v>
      </c>
      <c r="D156" s="243"/>
      <c r="E156" s="102"/>
      <c r="F156" s="102" t="s">
        <v>2086</v>
      </c>
      <c r="G156" s="245"/>
      <c r="H156" s="246">
        <v>1250</v>
      </c>
      <c r="I156" s="246">
        <v>92309084.129999995</v>
      </c>
      <c r="J156" s="266" t="s">
        <v>1713</v>
      </c>
    </row>
    <row r="157" spans="1:10" s="236" customFormat="1" ht="15.75">
      <c r="A157" s="102" t="s">
        <v>1341</v>
      </c>
      <c r="B157" s="102">
        <v>154</v>
      </c>
      <c r="C157" s="102" t="s">
        <v>1971</v>
      </c>
      <c r="D157" s="243"/>
      <c r="E157" s="102"/>
      <c r="F157" s="102" t="s">
        <v>2087</v>
      </c>
      <c r="G157" s="245"/>
      <c r="H157" s="246">
        <v>623.80999999999995</v>
      </c>
      <c r="I157" s="246">
        <v>92309707.939999998</v>
      </c>
      <c r="J157" s="266" t="s">
        <v>1713</v>
      </c>
    </row>
    <row r="158" spans="1:10" s="236" customFormat="1" ht="15.75">
      <c r="A158" s="102" t="s">
        <v>1341</v>
      </c>
      <c r="B158" s="102">
        <v>154</v>
      </c>
      <c r="C158" s="102" t="s">
        <v>1971</v>
      </c>
      <c r="D158" s="243"/>
      <c r="E158" s="102"/>
      <c r="F158" s="102" t="s">
        <v>2088</v>
      </c>
      <c r="G158" s="245"/>
      <c r="H158" s="246">
        <v>947</v>
      </c>
      <c r="I158" s="246">
        <v>92310654.939999998</v>
      </c>
      <c r="J158" s="266" t="s">
        <v>1713</v>
      </c>
    </row>
    <row r="159" spans="1:10" s="236" customFormat="1" ht="15.75">
      <c r="A159" s="102" t="s">
        <v>1341</v>
      </c>
      <c r="B159" s="102">
        <v>154</v>
      </c>
      <c r="C159" s="102" t="s">
        <v>1971</v>
      </c>
      <c r="D159" s="243"/>
      <c r="E159" s="102"/>
      <c r="F159" s="102" t="s">
        <v>2089</v>
      </c>
      <c r="G159" s="245"/>
      <c r="H159" s="246">
        <v>904.78</v>
      </c>
      <c r="I159" s="246">
        <v>92311559.719999999</v>
      </c>
      <c r="J159" s="266" t="s">
        <v>1713</v>
      </c>
    </row>
    <row r="160" spans="1:10" s="236" customFormat="1" ht="15.75">
      <c r="A160" s="102" t="s">
        <v>1341</v>
      </c>
      <c r="B160" s="102">
        <v>154</v>
      </c>
      <c r="C160" s="102" t="s">
        <v>1971</v>
      </c>
      <c r="D160" s="243"/>
      <c r="E160" s="102"/>
      <c r="F160" s="102" t="s">
        <v>2090</v>
      </c>
      <c r="G160" s="245"/>
      <c r="H160" s="246">
        <v>115.08</v>
      </c>
      <c r="I160" s="246">
        <v>92311674.799999997</v>
      </c>
      <c r="J160" s="266" t="s">
        <v>1713</v>
      </c>
    </row>
    <row r="161" spans="1:10" s="236" customFormat="1" ht="15.75">
      <c r="A161" s="102" t="s">
        <v>1341</v>
      </c>
      <c r="B161" s="102">
        <v>154</v>
      </c>
      <c r="C161" s="102" t="s">
        <v>1971</v>
      </c>
      <c r="D161" s="243"/>
      <c r="E161" s="102"/>
      <c r="F161" s="102" t="s">
        <v>2091</v>
      </c>
      <c r="G161" s="245"/>
      <c r="H161" s="246">
        <v>1250</v>
      </c>
      <c r="I161" s="246">
        <v>92312924.799999997</v>
      </c>
      <c r="J161" s="266" t="s">
        <v>1713</v>
      </c>
    </row>
    <row r="162" spans="1:10" s="236" customFormat="1" ht="15.75">
      <c r="A162" s="102" t="s">
        <v>1341</v>
      </c>
      <c r="B162" s="102">
        <v>154</v>
      </c>
      <c r="C162" s="102" t="s">
        <v>1971</v>
      </c>
      <c r="D162" s="243"/>
      <c r="E162" s="102"/>
      <c r="F162" s="102" t="s">
        <v>2092</v>
      </c>
      <c r="G162" s="245"/>
      <c r="H162" s="246">
        <v>1250</v>
      </c>
      <c r="I162" s="246">
        <v>92314174.799999997</v>
      </c>
      <c r="J162" s="266" t="s">
        <v>1713</v>
      </c>
    </row>
    <row r="163" spans="1:10" s="236" customFormat="1" ht="15.75">
      <c r="A163" s="102" t="s">
        <v>1341</v>
      </c>
      <c r="B163" s="102">
        <v>154</v>
      </c>
      <c r="C163" s="102" t="s">
        <v>1971</v>
      </c>
      <c r="D163" s="243"/>
      <c r="E163" s="102"/>
      <c r="F163" s="102" t="s">
        <v>2093</v>
      </c>
      <c r="G163" s="245"/>
      <c r="H163" s="246">
        <v>34480.19</v>
      </c>
      <c r="I163" s="246">
        <v>92348654.989999995</v>
      </c>
      <c r="J163" s="266" t="s">
        <v>1713</v>
      </c>
    </row>
    <row r="164" spans="1:10" s="236" customFormat="1" ht="15.75">
      <c r="A164" s="102" t="s">
        <v>1341</v>
      </c>
      <c r="B164" s="102">
        <v>154</v>
      </c>
      <c r="C164" s="102" t="s">
        <v>1971</v>
      </c>
      <c r="D164" s="243"/>
      <c r="E164" s="102"/>
      <c r="F164" s="102" t="s">
        <v>2094</v>
      </c>
      <c r="G164" s="245"/>
      <c r="H164" s="246">
        <v>12204</v>
      </c>
      <c r="I164" s="246">
        <v>92360858.989999995</v>
      </c>
      <c r="J164" s="266" t="s">
        <v>1713</v>
      </c>
    </row>
    <row r="165" spans="1:10" s="236" customFormat="1" ht="15.75">
      <c r="A165" s="102" t="s">
        <v>1341</v>
      </c>
      <c r="B165" s="102">
        <v>154</v>
      </c>
      <c r="C165" s="102" t="s">
        <v>1971</v>
      </c>
      <c r="D165" s="243"/>
      <c r="E165" s="102"/>
      <c r="F165" s="102" t="s">
        <v>2095</v>
      </c>
      <c r="G165" s="245"/>
      <c r="H165" s="246">
        <v>42041</v>
      </c>
      <c r="I165" s="246">
        <v>92402899.989999995</v>
      </c>
      <c r="J165" s="266" t="s">
        <v>1713</v>
      </c>
    </row>
    <row r="166" spans="1:10" s="236" customFormat="1" ht="15.75">
      <c r="A166" s="102" t="s">
        <v>1341</v>
      </c>
      <c r="B166" s="102">
        <v>154</v>
      </c>
      <c r="C166" s="102" t="s">
        <v>1971</v>
      </c>
      <c r="D166" s="243"/>
      <c r="E166" s="102"/>
      <c r="F166" s="102" t="s">
        <v>2096</v>
      </c>
      <c r="G166" s="245"/>
      <c r="H166" s="246">
        <v>900</v>
      </c>
      <c r="I166" s="246">
        <v>92403799.989999995</v>
      </c>
      <c r="J166" s="266" t="s">
        <v>1713</v>
      </c>
    </row>
    <row r="167" spans="1:10" s="236" customFormat="1" ht="15.75">
      <c r="A167" s="102" t="s">
        <v>1341</v>
      </c>
      <c r="B167" s="102">
        <v>154</v>
      </c>
      <c r="C167" s="102" t="s">
        <v>1971</v>
      </c>
      <c r="D167" s="243"/>
      <c r="E167" s="102"/>
      <c r="F167" s="102" t="s">
        <v>2097</v>
      </c>
      <c r="G167" s="245"/>
      <c r="H167" s="246">
        <v>10181.25</v>
      </c>
      <c r="I167" s="246">
        <v>92413981.239999995</v>
      </c>
      <c r="J167" s="266" t="s">
        <v>1713</v>
      </c>
    </row>
    <row r="168" spans="1:10" s="236" customFormat="1" ht="15.75">
      <c r="A168" s="102" t="s">
        <v>1341</v>
      </c>
      <c r="B168" s="102">
        <v>154</v>
      </c>
      <c r="C168" s="102" t="s">
        <v>1971</v>
      </c>
      <c r="D168" s="243"/>
      <c r="E168" s="102"/>
      <c r="F168" s="102" t="s">
        <v>2098</v>
      </c>
      <c r="G168" s="245"/>
      <c r="H168" s="246">
        <v>1424.1</v>
      </c>
      <c r="I168" s="246">
        <v>92415405.340000004</v>
      </c>
      <c r="J168" s="266" t="s">
        <v>1713</v>
      </c>
    </row>
    <row r="169" spans="1:10" s="236" customFormat="1" ht="15.75">
      <c r="A169" s="102" t="s">
        <v>1341</v>
      </c>
      <c r="B169" s="102">
        <v>154</v>
      </c>
      <c r="C169" s="102" t="s">
        <v>1971</v>
      </c>
      <c r="D169" s="243"/>
      <c r="E169" s="102"/>
      <c r="F169" s="102" t="s">
        <v>2099</v>
      </c>
      <c r="G169" s="245"/>
      <c r="H169" s="246">
        <v>52.84</v>
      </c>
      <c r="I169" s="246">
        <v>92415458.180000007</v>
      </c>
      <c r="J169" s="266" t="s">
        <v>1713</v>
      </c>
    </row>
    <row r="170" spans="1:10" s="236" customFormat="1" ht="15.75">
      <c r="A170" s="102" t="s">
        <v>1341</v>
      </c>
      <c r="B170" s="102">
        <v>154</v>
      </c>
      <c r="C170" s="102" t="s">
        <v>1971</v>
      </c>
      <c r="D170" s="243"/>
      <c r="E170" s="102"/>
      <c r="F170" s="102" t="s">
        <v>2100</v>
      </c>
      <c r="G170" s="245"/>
      <c r="H170" s="246">
        <v>6.73</v>
      </c>
      <c r="I170" s="246">
        <v>92415464.909999996</v>
      </c>
      <c r="J170" s="266" t="s">
        <v>1713</v>
      </c>
    </row>
    <row r="171" spans="1:10" s="236" customFormat="1" ht="15.75">
      <c r="A171" s="102" t="s">
        <v>1341</v>
      </c>
      <c r="B171" s="102">
        <v>154</v>
      </c>
      <c r="C171" s="102" t="s">
        <v>1971</v>
      </c>
      <c r="D171" s="243"/>
      <c r="E171" s="102"/>
      <c r="F171" s="102" t="s">
        <v>2101</v>
      </c>
      <c r="G171" s="245"/>
      <c r="H171" s="246">
        <v>11025</v>
      </c>
      <c r="I171" s="246">
        <v>92426489.909999996</v>
      </c>
      <c r="J171" s="266" t="s">
        <v>1713</v>
      </c>
    </row>
    <row r="172" spans="1:10" s="236" customFormat="1" ht="15.75">
      <c r="A172" s="102" t="s">
        <v>1341</v>
      </c>
      <c r="B172" s="102">
        <v>154</v>
      </c>
      <c r="C172" s="102" t="s">
        <v>1971</v>
      </c>
      <c r="D172" s="243"/>
      <c r="E172" s="102"/>
      <c r="F172" s="102" t="s">
        <v>2102</v>
      </c>
      <c r="G172" s="245"/>
      <c r="H172" s="246">
        <v>12438.32</v>
      </c>
      <c r="I172" s="246">
        <v>92438928.230000004</v>
      </c>
      <c r="J172" s="266" t="s">
        <v>1713</v>
      </c>
    </row>
    <row r="173" spans="1:10" s="236" customFormat="1" ht="15.75">
      <c r="A173" s="102" t="s">
        <v>1341</v>
      </c>
      <c r="B173" s="102">
        <v>154</v>
      </c>
      <c r="C173" s="102" t="s">
        <v>1971</v>
      </c>
      <c r="D173" s="243"/>
      <c r="E173" s="102"/>
      <c r="F173" s="102" t="s">
        <v>2103</v>
      </c>
      <c r="G173" s="245"/>
      <c r="H173" s="246">
        <v>124.5</v>
      </c>
      <c r="I173" s="246">
        <v>92439052.730000004</v>
      </c>
      <c r="J173" s="266" t="s">
        <v>1713</v>
      </c>
    </row>
    <row r="174" spans="1:10" s="236" customFormat="1" ht="15.75">
      <c r="A174" s="102" t="s">
        <v>1341</v>
      </c>
      <c r="B174" s="102">
        <v>154</v>
      </c>
      <c r="C174" s="102" t="s">
        <v>1971</v>
      </c>
      <c r="D174" s="243"/>
      <c r="E174" s="102"/>
      <c r="F174" s="102" t="s">
        <v>2104</v>
      </c>
      <c r="G174" s="245"/>
      <c r="H174" s="246">
        <v>8353.2199999999993</v>
      </c>
      <c r="I174" s="246">
        <v>92447405.950000003</v>
      </c>
      <c r="J174" s="266" t="s">
        <v>1713</v>
      </c>
    </row>
    <row r="175" spans="1:10" s="236" customFormat="1" ht="15.75">
      <c r="A175" s="102" t="s">
        <v>1341</v>
      </c>
      <c r="B175" s="102">
        <v>154</v>
      </c>
      <c r="C175" s="102" t="s">
        <v>1971</v>
      </c>
      <c r="D175" s="243"/>
      <c r="E175" s="102"/>
      <c r="F175" s="102" t="s">
        <v>2105</v>
      </c>
      <c r="G175" s="245"/>
      <c r="H175" s="246">
        <v>1250</v>
      </c>
      <c r="I175" s="246">
        <v>92448655.950000003</v>
      </c>
      <c r="J175" s="266" t="s">
        <v>1713</v>
      </c>
    </row>
    <row r="176" spans="1:10" s="236" customFormat="1" ht="15.75">
      <c r="A176" s="102" t="s">
        <v>1341</v>
      </c>
      <c r="B176" s="102">
        <v>154</v>
      </c>
      <c r="C176" s="102" t="s">
        <v>1971</v>
      </c>
      <c r="D176" s="243"/>
      <c r="E176" s="102"/>
      <c r="F176" s="102" t="s">
        <v>2106</v>
      </c>
      <c r="G176" s="245"/>
      <c r="H176" s="246">
        <v>1250</v>
      </c>
      <c r="I176" s="246">
        <v>92449905.950000003</v>
      </c>
      <c r="J176" s="266" t="s">
        <v>1713</v>
      </c>
    </row>
    <row r="177" spans="1:10" s="236" customFormat="1" ht="15.75">
      <c r="A177" s="102" t="s">
        <v>1341</v>
      </c>
      <c r="B177" s="102">
        <v>154</v>
      </c>
      <c r="C177" s="102" t="s">
        <v>1971</v>
      </c>
      <c r="D177" s="243"/>
      <c r="E177" s="102"/>
      <c r="F177" s="102" t="s">
        <v>2107</v>
      </c>
      <c r="G177" s="245"/>
      <c r="H177" s="246">
        <v>1250</v>
      </c>
      <c r="I177" s="246">
        <v>92451155.950000003</v>
      </c>
      <c r="J177" s="266" t="s">
        <v>1713</v>
      </c>
    </row>
    <row r="178" spans="1:10" s="236" customFormat="1" ht="15.75">
      <c r="A178" s="102" t="s">
        <v>1341</v>
      </c>
      <c r="B178" s="102">
        <v>154</v>
      </c>
      <c r="C178" s="102" t="s">
        <v>1971</v>
      </c>
      <c r="D178" s="243"/>
      <c r="E178" s="102"/>
      <c r="F178" s="102" t="s">
        <v>2108</v>
      </c>
      <c r="G178" s="245"/>
      <c r="H178" s="246">
        <v>1250</v>
      </c>
      <c r="I178" s="246">
        <v>92452405.950000003</v>
      </c>
      <c r="J178" s="266" t="s">
        <v>1713</v>
      </c>
    </row>
    <row r="179" spans="1:10" s="236" customFormat="1" ht="15.75">
      <c r="A179" s="102" t="s">
        <v>1341</v>
      </c>
      <c r="B179" s="102">
        <v>154</v>
      </c>
      <c r="C179" s="102" t="s">
        <v>1971</v>
      </c>
      <c r="D179" s="243"/>
      <c r="E179" s="102"/>
      <c r="F179" s="102" t="s">
        <v>2109</v>
      </c>
      <c r="G179" s="245"/>
      <c r="H179" s="246">
        <v>1250</v>
      </c>
      <c r="I179" s="246">
        <v>92453655.950000003</v>
      </c>
      <c r="J179" s="266" t="s">
        <v>1713</v>
      </c>
    </row>
    <row r="180" spans="1:10" s="236" customFormat="1" ht="15.75">
      <c r="A180" s="102" t="s">
        <v>1341</v>
      </c>
      <c r="B180" s="102">
        <v>154</v>
      </c>
      <c r="C180" s="102" t="s">
        <v>1971</v>
      </c>
      <c r="D180" s="243"/>
      <c r="E180" s="102"/>
      <c r="F180" s="102" t="s">
        <v>2110</v>
      </c>
      <c r="G180" s="245"/>
      <c r="H180" s="246">
        <v>1386.43</v>
      </c>
      <c r="I180" s="246">
        <v>92455042.379999995</v>
      </c>
      <c r="J180" s="266" t="s">
        <v>1713</v>
      </c>
    </row>
    <row r="181" spans="1:10" s="236" customFormat="1" ht="15.75">
      <c r="A181" s="102" t="s">
        <v>1341</v>
      </c>
      <c r="B181" s="102">
        <v>154</v>
      </c>
      <c r="C181" s="102" t="s">
        <v>1971</v>
      </c>
      <c r="D181" s="243"/>
      <c r="E181" s="102"/>
      <c r="F181" s="102" t="s">
        <v>2111</v>
      </c>
      <c r="G181" s="245"/>
      <c r="H181" s="246">
        <v>56.6</v>
      </c>
      <c r="I181" s="246">
        <v>92455098.980000004</v>
      </c>
      <c r="J181" s="266" t="s">
        <v>1713</v>
      </c>
    </row>
    <row r="182" spans="1:10" s="236" customFormat="1" ht="15.75">
      <c r="A182" s="102" t="s">
        <v>1341</v>
      </c>
      <c r="B182" s="102">
        <v>154</v>
      </c>
      <c r="C182" s="102" t="s">
        <v>1971</v>
      </c>
      <c r="D182" s="243"/>
      <c r="E182" s="102"/>
      <c r="F182" s="102" t="s">
        <v>2112</v>
      </c>
      <c r="G182" s="245"/>
      <c r="H182" s="246">
        <v>6.36</v>
      </c>
      <c r="I182" s="246">
        <v>92455105.340000004</v>
      </c>
      <c r="J182" s="266" t="s">
        <v>1713</v>
      </c>
    </row>
    <row r="183" spans="1:10" s="236" customFormat="1" ht="15.75">
      <c r="A183" s="102" t="s">
        <v>1341</v>
      </c>
      <c r="B183" s="102">
        <v>154</v>
      </c>
      <c r="C183" s="102" t="s">
        <v>1971</v>
      </c>
      <c r="D183" s="243"/>
      <c r="E183" s="102"/>
      <c r="F183" s="102" t="s">
        <v>2113</v>
      </c>
      <c r="G183" s="245"/>
      <c r="H183" s="246">
        <v>20825</v>
      </c>
      <c r="I183" s="246">
        <v>92475930.340000004</v>
      </c>
      <c r="J183" s="266" t="s">
        <v>1713</v>
      </c>
    </row>
    <row r="184" spans="1:10" s="236" customFormat="1" ht="15.75">
      <c r="A184" s="102" t="s">
        <v>1341</v>
      </c>
      <c r="B184" s="102">
        <v>154</v>
      </c>
      <c r="C184" s="102" t="s">
        <v>1971</v>
      </c>
      <c r="D184" s="243"/>
      <c r="E184" s="102"/>
      <c r="F184" s="102" t="s">
        <v>2114</v>
      </c>
      <c r="G184" s="245"/>
      <c r="H184" s="246">
        <v>1500</v>
      </c>
      <c r="I184" s="246">
        <v>92477430.340000004</v>
      </c>
      <c r="J184" s="266" t="s">
        <v>1713</v>
      </c>
    </row>
    <row r="185" spans="1:10" s="236" customFormat="1" ht="15.75">
      <c r="A185" s="102" t="s">
        <v>1341</v>
      </c>
      <c r="B185" s="102">
        <v>154</v>
      </c>
      <c r="C185" s="102" t="s">
        <v>1971</v>
      </c>
      <c r="D185" s="243"/>
      <c r="E185" s="102"/>
      <c r="F185" s="102" t="s">
        <v>2115</v>
      </c>
      <c r="G185" s="245"/>
      <c r="H185" s="246">
        <v>4660</v>
      </c>
      <c r="I185" s="246">
        <v>92482090.340000004</v>
      </c>
      <c r="J185" s="266" t="s">
        <v>1713</v>
      </c>
    </row>
    <row r="186" spans="1:10" s="236" customFormat="1" ht="15.75">
      <c r="A186" s="102" t="s">
        <v>1341</v>
      </c>
      <c r="B186" s="102">
        <v>154</v>
      </c>
      <c r="C186" s="102" t="s">
        <v>1971</v>
      </c>
      <c r="D186" s="243"/>
      <c r="E186" s="102"/>
      <c r="F186" s="102" t="s">
        <v>2116</v>
      </c>
      <c r="G186" s="245"/>
      <c r="H186" s="246">
        <v>16077.28</v>
      </c>
      <c r="I186" s="246">
        <v>92498167.620000005</v>
      </c>
      <c r="J186" s="266" t="s">
        <v>1713</v>
      </c>
    </row>
    <row r="187" spans="1:10" s="236" customFormat="1" ht="15.75">
      <c r="A187" s="102" t="s">
        <v>1341</v>
      </c>
      <c r="B187" s="102">
        <v>154</v>
      </c>
      <c r="C187" s="102" t="s">
        <v>1971</v>
      </c>
      <c r="D187" s="243"/>
      <c r="E187" s="102"/>
      <c r="F187" s="102" t="s">
        <v>2117</v>
      </c>
      <c r="G187" s="245"/>
      <c r="H187" s="246">
        <v>17153.28</v>
      </c>
      <c r="I187" s="246">
        <v>92515320.900000006</v>
      </c>
      <c r="J187" s="266" t="s">
        <v>1713</v>
      </c>
    </row>
    <row r="188" spans="1:10" s="236" customFormat="1" ht="15.75">
      <c r="A188" s="102" t="s">
        <v>1341</v>
      </c>
      <c r="B188" s="102">
        <v>154</v>
      </c>
      <c r="C188" s="102" t="s">
        <v>1971</v>
      </c>
      <c r="D188" s="243"/>
      <c r="E188" s="102"/>
      <c r="F188" s="102" t="s">
        <v>2118</v>
      </c>
      <c r="G188" s="245"/>
      <c r="H188" s="246">
        <v>2842.03</v>
      </c>
      <c r="I188" s="246">
        <v>92518162.930000007</v>
      </c>
      <c r="J188" s="266" t="s">
        <v>1713</v>
      </c>
    </row>
    <row r="189" spans="1:10" s="236" customFormat="1" ht="15.75">
      <c r="A189" s="102" t="s">
        <v>1341</v>
      </c>
      <c r="B189" s="102">
        <v>154</v>
      </c>
      <c r="C189" s="102" t="s">
        <v>1971</v>
      </c>
      <c r="D189" s="243"/>
      <c r="E189" s="102"/>
      <c r="F189" s="102" t="s">
        <v>2119</v>
      </c>
      <c r="G189" s="245"/>
      <c r="H189" s="246">
        <v>4239.08</v>
      </c>
      <c r="I189" s="246">
        <v>92522402.010000005</v>
      </c>
      <c r="J189" s="266" t="s">
        <v>1713</v>
      </c>
    </row>
    <row r="190" spans="1:10" s="236" customFormat="1" ht="15.75">
      <c r="A190" s="102" t="s">
        <v>1341</v>
      </c>
      <c r="B190" s="102">
        <v>154</v>
      </c>
      <c r="C190" s="102" t="s">
        <v>1971</v>
      </c>
      <c r="D190" s="243"/>
      <c r="E190" s="102"/>
      <c r="F190" s="102" t="s">
        <v>2120</v>
      </c>
      <c r="G190" s="245"/>
      <c r="H190" s="246">
        <v>845.07</v>
      </c>
      <c r="I190" s="246">
        <v>92523247.079999998</v>
      </c>
      <c r="J190" s="266" t="s">
        <v>1713</v>
      </c>
    </row>
    <row r="191" spans="1:10" s="236" customFormat="1" ht="15.75">
      <c r="A191" s="102" t="s">
        <v>1341</v>
      </c>
      <c r="B191" s="102">
        <v>154</v>
      </c>
      <c r="C191" s="102" t="s">
        <v>1971</v>
      </c>
      <c r="D191" s="243"/>
      <c r="E191" s="102"/>
      <c r="F191" s="102" t="s">
        <v>2121</v>
      </c>
      <c r="G191" s="245"/>
      <c r="H191" s="246">
        <v>39.630000000000003</v>
      </c>
      <c r="I191" s="246">
        <v>92523286.709999993</v>
      </c>
      <c r="J191" s="266" t="s">
        <v>1713</v>
      </c>
    </row>
    <row r="192" spans="1:10" s="236" customFormat="1" ht="15.75">
      <c r="A192" s="102" t="s">
        <v>1341</v>
      </c>
      <c r="B192" s="102">
        <v>154</v>
      </c>
      <c r="C192" s="102" t="s">
        <v>1971</v>
      </c>
      <c r="D192" s="243"/>
      <c r="E192" s="102"/>
      <c r="F192" s="102" t="s">
        <v>2122</v>
      </c>
      <c r="G192" s="245"/>
      <c r="H192" s="246">
        <v>888.13</v>
      </c>
      <c r="I192" s="246">
        <v>92524174.840000004</v>
      </c>
      <c r="J192" s="266" t="s">
        <v>1713</v>
      </c>
    </row>
    <row r="193" spans="1:10" s="236" customFormat="1" ht="15.75">
      <c r="A193" s="102" t="s">
        <v>1341</v>
      </c>
      <c r="B193" s="102">
        <v>154</v>
      </c>
      <c r="C193" s="102" t="s">
        <v>1971</v>
      </c>
      <c r="D193" s="243"/>
      <c r="E193" s="102"/>
      <c r="F193" s="102" t="s">
        <v>2123</v>
      </c>
      <c r="G193" s="245"/>
      <c r="H193" s="246">
        <v>14750</v>
      </c>
      <c r="I193" s="246">
        <v>92538924.840000004</v>
      </c>
      <c r="J193" s="266" t="s">
        <v>1713</v>
      </c>
    </row>
    <row r="194" spans="1:10" s="236" customFormat="1" ht="15.75">
      <c r="A194" s="102" t="s">
        <v>1341</v>
      </c>
      <c r="B194" s="102">
        <v>154</v>
      </c>
      <c r="C194" s="102" t="s">
        <v>1971</v>
      </c>
      <c r="D194" s="243"/>
      <c r="E194" s="102"/>
      <c r="F194" s="102" t="s">
        <v>2124</v>
      </c>
      <c r="G194" s="245"/>
      <c r="H194" s="246">
        <v>13125</v>
      </c>
      <c r="I194" s="246">
        <v>92552049.840000004</v>
      </c>
      <c r="J194" s="266" t="s">
        <v>1713</v>
      </c>
    </row>
    <row r="195" spans="1:10" s="236" customFormat="1" ht="15.75">
      <c r="A195" s="102" t="s">
        <v>1341</v>
      </c>
      <c r="B195" s="102">
        <v>154</v>
      </c>
      <c r="C195" s="102" t="s">
        <v>1971</v>
      </c>
      <c r="D195" s="243"/>
      <c r="E195" s="102"/>
      <c r="F195" s="102" t="s">
        <v>2125</v>
      </c>
      <c r="G195" s="245"/>
      <c r="H195" s="246">
        <v>5526</v>
      </c>
      <c r="I195" s="246">
        <v>92557575.840000004</v>
      </c>
      <c r="J195" s="266" t="s">
        <v>1713</v>
      </c>
    </row>
    <row r="196" spans="1:10" s="236" customFormat="1" ht="15.75">
      <c r="A196" s="102" t="s">
        <v>1341</v>
      </c>
      <c r="B196" s="102">
        <v>154</v>
      </c>
      <c r="C196" s="102" t="s">
        <v>1971</v>
      </c>
      <c r="D196" s="243"/>
      <c r="E196" s="102"/>
      <c r="F196" s="102" t="s">
        <v>2126</v>
      </c>
      <c r="G196" s="245"/>
      <c r="H196" s="246">
        <v>15925</v>
      </c>
      <c r="I196" s="246">
        <v>92573500.840000004</v>
      </c>
      <c r="J196" s="266" t="s">
        <v>1713</v>
      </c>
    </row>
    <row r="197" spans="1:10" s="236" customFormat="1" ht="15.75">
      <c r="A197" s="102" t="s">
        <v>1341</v>
      </c>
      <c r="B197" s="102">
        <v>154</v>
      </c>
      <c r="C197" s="102" t="s">
        <v>1971</v>
      </c>
      <c r="D197" s="243"/>
      <c r="E197" s="102"/>
      <c r="F197" s="102" t="s">
        <v>2127</v>
      </c>
      <c r="G197" s="245"/>
      <c r="H197" s="246">
        <v>6940.68</v>
      </c>
      <c r="I197" s="246">
        <v>92580441.519999996</v>
      </c>
      <c r="J197" s="266" t="s">
        <v>1713</v>
      </c>
    </row>
    <row r="198" spans="1:10" s="236" customFormat="1" ht="15.75">
      <c r="A198" s="102" t="s">
        <v>1341</v>
      </c>
      <c r="B198" s="102">
        <v>154</v>
      </c>
      <c r="C198" s="102" t="s">
        <v>1971</v>
      </c>
      <c r="D198" s="243"/>
      <c r="E198" s="102"/>
      <c r="F198" s="102" t="s">
        <v>2128</v>
      </c>
      <c r="G198" s="245"/>
      <c r="H198" s="246">
        <v>1500</v>
      </c>
      <c r="I198" s="246">
        <v>92581941.519999996</v>
      </c>
      <c r="J198" s="266" t="s">
        <v>1713</v>
      </c>
    </row>
    <row r="199" spans="1:10" s="236" customFormat="1" ht="15.75">
      <c r="A199" s="102" t="s">
        <v>1337</v>
      </c>
      <c r="B199" s="102">
        <v>149</v>
      </c>
      <c r="C199" s="102" t="s">
        <v>1971</v>
      </c>
      <c r="D199" s="243"/>
      <c r="E199" s="102"/>
      <c r="F199" s="102" t="s">
        <v>2129</v>
      </c>
      <c r="G199" s="245"/>
      <c r="H199" s="246">
        <v>1750</v>
      </c>
      <c r="I199" s="246">
        <v>92583691.519999996</v>
      </c>
      <c r="J199" s="266" t="s">
        <v>1713</v>
      </c>
    </row>
    <row r="200" spans="1:10" s="236" customFormat="1" ht="15.75">
      <c r="A200" s="102" t="s">
        <v>1337</v>
      </c>
      <c r="B200" s="102">
        <v>149</v>
      </c>
      <c r="C200" s="102" t="s">
        <v>1971</v>
      </c>
      <c r="D200" s="243"/>
      <c r="E200" s="102"/>
      <c r="F200" s="102" t="s">
        <v>2130</v>
      </c>
      <c r="G200" s="245"/>
      <c r="H200" s="246">
        <v>20600</v>
      </c>
      <c r="I200" s="246">
        <v>92604291.519999996</v>
      </c>
      <c r="J200" s="266" t="s">
        <v>1713</v>
      </c>
    </row>
    <row r="201" spans="1:10" s="236" customFormat="1" ht="15.75">
      <c r="A201" s="102" t="s">
        <v>1337</v>
      </c>
      <c r="B201" s="102">
        <v>149</v>
      </c>
      <c r="C201" s="102" t="s">
        <v>1971</v>
      </c>
      <c r="D201" s="243"/>
      <c r="E201" s="102"/>
      <c r="F201" s="102" t="s">
        <v>2131</v>
      </c>
      <c r="G201" s="245"/>
      <c r="H201" s="246">
        <v>36875</v>
      </c>
      <c r="I201" s="246">
        <v>92641166.519999996</v>
      </c>
      <c r="J201" s="266" t="s">
        <v>1713</v>
      </c>
    </row>
    <row r="202" spans="1:10" s="236" customFormat="1" ht="15.75">
      <c r="A202" s="102" t="s">
        <v>1337</v>
      </c>
      <c r="B202" s="102">
        <v>149</v>
      </c>
      <c r="C202" s="102" t="s">
        <v>1971</v>
      </c>
      <c r="D202" s="243"/>
      <c r="E202" s="102"/>
      <c r="F202" s="102" t="s">
        <v>2132</v>
      </c>
      <c r="G202" s="245"/>
      <c r="H202" s="246">
        <v>109740</v>
      </c>
      <c r="I202" s="246">
        <v>92750906.519999996</v>
      </c>
      <c r="J202" s="266" t="s">
        <v>1713</v>
      </c>
    </row>
    <row r="203" spans="1:10" s="236" customFormat="1" ht="15.75">
      <c r="A203" s="102" t="s">
        <v>1337</v>
      </c>
      <c r="B203" s="102">
        <v>149</v>
      </c>
      <c r="C203" s="102" t="s">
        <v>1971</v>
      </c>
      <c r="D203" s="243"/>
      <c r="E203" s="102"/>
      <c r="F203" s="102" t="s">
        <v>2133</v>
      </c>
      <c r="G203" s="245"/>
      <c r="H203" s="246">
        <v>179899.8</v>
      </c>
      <c r="I203" s="246">
        <v>92930806.319999993</v>
      </c>
      <c r="J203" s="266" t="s">
        <v>1713</v>
      </c>
    </row>
    <row r="204" spans="1:10" s="236" customFormat="1" ht="15.75">
      <c r="A204" s="102" t="s">
        <v>1337</v>
      </c>
      <c r="B204" s="102">
        <v>149</v>
      </c>
      <c r="C204" s="102" t="s">
        <v>1971</v>
      </c>
      <c r="D204" s="243"/>
      <c r="E204" s="102"/>
      <c r="F204" s="102" t="s">
        <v>2134</v>
      </c>
      <c r="G204" s="245"/>
      <c r="H204" s="246">
        <v>159469.85999999999</v>
      </c>
      <c r="I204" s="246">
        <v>93090276.180000007</v>
      </c>
      <c r="J204" s="266" t="s">
        <v>1713</v>
      </c>
    </row>
    <row r="205" spans="1:10" s="236" customFormat="1" ht="15.75">
      <c r="A205" s="102" t="s">
        <v>1337</v>
      </c>
      <c r="B205" s="102">
        <v>149</v>
      </c>
      <c r="C205" s="102" t="s">
        <v>1971</v>
      </c>
      <c r="D205" s="243"/>
      <c r="E205" s="102"/>
      <c r="F205" s="102" t="s">
        <v>2135</v>
      </c>
      <c r="G205" s="245"/>
      <c r="H205" s="246">
        <v>135999.99</v>
      </c>
      <c r="I205" s="246">
        <v>93226276.170000002</v>
      </c>
      <c r="J205" s="266" t="s">
        <v>1713</v>
      </c>
    </row>
    <row r="206" spans="1:10" s="236" customFormat="1" ht="15.75">
      <c r="A206" s="102" t="s">
        <v>1337</v>
      </c>
      <c r="B206" s="102">
        <v>149</v>
      </c>
      <c r="C206" s="102" t="s">
        <v>1971</v>
      </c>
      <c r="D206" s="243"/>
      <c r="E206" s="102"/>
      <c r="F206" s="102" t="s">
        <v>2136</v>
      </c>
      <c r="G206" s="245"/>
      <c r="H206" s="246">
        <v>154209.24</v>
      </c>
      <c r="I206" s="246">
        <v>93380485.409999996</v>
      </c>
      <c r="J206" s="266" t="s">
        <v>1713</v>
      </c>
    </row>
    <row r="207" spans="1:10" s="236" customFormat="1" ht="15.75">
      <c r="A207" s="102" t="s">
        <v>1337</v>
      </c>
      <c r="B207" s="102">
        <v>149</v>
      </c>
      <c r="C207" s="102" t="s">
        <v>1971</v>
      </c>
      <c r="D207" s="243"/>
      <c r="E207" s="102"/>
      <c r="F207" s="102" t="s">
        <v>2137</v>
      </c>
      <c r="G207" s="245"/>
      <c r="H207" s="246">
        <v>100010.04</v>
      </c>
      <c r="I207" s="246">
        <v>93480495.450000003</v>
      </c>
      <c r="J207" s="266" t="s">
        <v>1713</v>
      </c>
    </row>
    <row r="208" spans="1:10" s="236" customFormat="1" ht="15.75">
      <c r="A208" s="102" t="s">
        <v>1337</v>
      </c>
      <c r="B208" s="102">
        <v>149</v>
      </c>
      <c r="C208" s="102" t="s">
        <v>1971</v>
      </c>
      <c r="D208" s="243"/>
      <c r="E208" s="102"/>
      <c r="F208" s="102" t="s">
        <v>2138</v>
      </c>
      <c r="G208" s="245"/>
      <c r="H208" s="246">
        <v>152820</v>
      </c>
      <c r="I208" s="246">
        <v>93633315.450000003</v>
      </c>
      <c r="J208" s="266" t="s">
        <v>1713</v>
      </c>
    </row>
    <row r="209" spans="1:10" s="236" customFormat="1" ht="15.75">
      <c r="A209" s="102" t="s">
        <v>1337</v>
      </c>
      <c r="B209" s="102">
        <v>149</v>
      </c>
      <c r="C209" s="102" t="s">
        <v>1971</v>
      </c>
      <c r="D209" s="243"/>
      <c r="E209" s="102"/>
      <c r="F209" s="102" t="s">
        <v>2139</v>
      </c>
      <c r="G209" s="245"/>
      <c r="H209" s="246">
        <v>174799.8</v>
      </c>
      <c r="I209" s="246">
        <v>93808115.25</v>
      </c>
      <c r="J209" s="266" t="s">
        <v>1713</v>
      </c>
    </row>
    <row r="210" spans="1:10" s="236" customFormat="1" ht="15.75">
      <c r="A210" s="102" t="s">
        <v>1337</v>
      </c>
      <c r="B210" s="102">
        <v>149</v>
      </c>
      <c r="C210" s="102" t="s">
        <v>1971</v>
      </c>
      <c r="D210" s="243"/>
      <c r="E210" s="102"/>
      <c r="F210" s="102" t="s">
        <v>2140</v>
      </c>
      <c r="G210" s="245"/>
      <c r="H210" s="246">
        <v>81450</v>
      </c>
      <c r="I210" s="246">
        <v>93889565.25</v>
      </c>
      <c r="J210" s="266" t="s">
        <v>1713</v>
      </c>
    </row>
    <row r="211" spans="1:10" s="236" customFormat="1" ht="15.75">
      <c r="A211" s="102" t="s">
        <v>1337</v>
      </c>
      <c r="B211" s="102">
        <v>149</v>
      </c>
      <c r="C211" s="102" t="s">
        <v>1971</v>
      </c>
      <c r="D211" s="243"/>
      <c r="E211" s="102"/>
      <c r="F211" s="102" t="s">
        <v>2141</v>
      </c>
      <c r="G211" s="245"/>
      <c r="H211" s="246">
        <v>1750</v>
      </c>
      <c r="I211" s="246">
        <v>93891315.25</v>
      </c>
      <c r="J211" s="266" t="s">
        <v>1713</v>
      </c>
    </row>
    <row r="212" spans="1:10" s="236" customFormat="1" ht="16.5" thickBot="1">
      <c r="A212" s="243"/>
      <c r="B212" s="243"/>
      <c r="C212" s="243"/>
      <c r="D212" s="243"/>
      <c r="E212" s="243"/>
      <c r="F212" s="243"/>
      <c r="G212" s="247"/>
      <c r="H212" s="247"/>
      <c r="I212" s="245"/>
      <c r="J212" s="265"/>
    </row>
    <row r="213" spans="1:10" s="236" customFormat="1" ht="15.75">
      <c r="A213" s="243"/>
      <c r="B213" s="243"/>
      <c r="C213" s="243"/>
      <c r="D213" s="243"/>
      <c r="E213" s="243"/>
      <c r="F213" s="102" t="s">
        <v>1339</v>
      </c>
      <c r="G213" s="246">
        <v>0</v>
      </c>
      <c r="H213" s="246">
        <v>1867981.21</v>
      </c>
      <c r="I213" s="249">
        <f>+H213</f>
        <v>1867981.21</v>
      </c>
      <c r="J213" s="265"/>
    </row>
    <row r="214" spans="1:10" s="236" customFormat="1" ht="15.75">
      <c r="A214" s="102"/>
      <c r="B214" s="102"/>
      <c r="C214" s="102"/>
      <c r="D214" s="243"/>
      <c r="E214" s="102"/>
      <c r="F214" s="102"/>
      <c r="G214" s="245"/>
      <c r="H214" s="246"/>
      <c r="I214" s="246"/>
      <c r="J214" s="259"/>
    </row>
    <row r="215" spans="1:10" s="236" customFormat="1" ht="15.75">
      <c r="A215" s="243"/>
      <c r="B215" s="243"/>
      <c r="C215" s="243"/>
      <c r="D215" s="102">
        <v>20409</v>
      </c>
      <c r="E215" s="102" t="s">
        <v>1344</v>
      </c>
      <c r="F215" s="102" t="s">
        <v>1336</v>
      </c>
      <c r="G215" s="245"/>
      <c r="H215" s="245"/>
      <c r="I215" s="246">
        <v>1074925.03</v>
      </c>
      <c r="J215" s="265"/>
    </row>
    <row r="216" spans="1:10" s="236" customFormat="1" ht="15.75">
      <c r="A216" s="102" t="s">
        <v>1341</v>
      </c>
      <c r="B216" s="102">
        <v>154</v>
      </c>
      <c r="C216" s="102" t="s">
        <v>1971</v>
      </c>
      <c r="D216" s="243"/>
      <c r="E216" s="102"/>
      <c r="F216" s="102" t="s">
        <v>2079</v>
      </c>
      <c r="G216" s="245"/>
      <c r="H216" s="246">
        <v>1215</v>
      </c>
      <c r="I216" s="246">
        <v>1076140.03</v>
      </c>
      <c r="J216" s="266" t="s">
        <v>1713</v>
      </c>
    </row>
    <row r="217" spans="1:10" s="236" customFormat="1" ht="15.75">
      <c r="A217" s="102" t="s">
        <v>1341</v>
      </c>
      <c r="B217" s="102">
        <v>154</v>
      </c>
      <c r="C217" s="102" t="s">
        <v>1971</v>
      </c>
      <c r="D217" s="243"/>
      <c r="E217" s="102"/>
      <c r="F217" s="102" t="s">
        <v>2142</v>
      </c>
      <c r="G217" s="245"/>
      <c r="H217" s="246">
        <v>3600</v>
      </c>
      <c r="I217" s="246">
        <v>1079740.03</v>
      </c>
      <c r="J217" s="266" t="s">
        <v>1713</v>
      </c>
    </row>
    <row r="218" spans="1:10" s="236" customFormat="1" ht="15.75">
      <c r="A218" s="102" t="s">
        <v>1341</v>
      </c>
      <c r="B218" s="102">
        <v>154</v>
      </c>
      <c r="C218" s="102" t="s">
        <v>1971</v>
      </c>
      <c r="D218" s="243"/>
      <c r="E218" s="102"/>
      <c r="F218" s="102" t="s">
        <v>2123</v>
      </c>
      <c r="G218" s="245"/>
      <c r="H218" s="246">
        <v>15930</v>
      </c>
      <c r="I218" s="246">
        <v>1095670.03</v>
      </c>
      <c r="J218" s="266" t="s">
        <v>1713</v>
      </c>
    </row>
    <row r="219" spans="1:10" s="236" customFormat="1" ht="16.5" thickBot="1">
      <c r="A219" s="243"/>
      <c r="B219" s="243"/>
      <c r="C219" s="243"/>
      <c r="D219" s="243"/>
      <c r="E219" s="243"/>
      <c r="F219" s="243"/>
      <c r="G219" s="247"/>
      <c r="H219" s="247"/>
      <c r="I219" s="245"/>
      <c r="J219" s="265"/>
    </row>
    <row r="220" spans="1:10" s="236" customFormat="1" ht="15.75">
      <c r="A220" s="243"/>
      <c r="B220" s="243"/>
      <c r="C220" s="243"/>
      <c r="D220" s="243"/>
      <c r="E220" s="243"/>
      <c r="F220" s="102" t="s">
        <v>1339</v>
      </c>
      <c r="G220" s="246">
        <v>0</v>
      </c>
      <c r="H220" s="246">
        <v>20745</v>
      </c>
      <c r="I220" s="249">
        <f>+H220</f>
        <v>20745</v>
      </c>
      <c r="J220" s="265"/>
    </row>
    <row r="221" spans="1:10" s="236" customFormat="1" ht="15.75">
      <c r="A221" s="102"/>
      <c r="B221" s="102"/>
      <c r="C221" s="102"/>
      <c r="D221" s="243"/>
      <c r="E221" s="102"/>
      <c r="F221" s="102"/>
      <c r="G221" s="245"/>
      <c r="H221" s="246"/>
      <c r="I221" s="246"/>
      <c r="J221" s="259"/>
    </row>
    <row r="222" spans="1:10" s="236" customFormat="1" ht="15.75">
      <c r="A222" s="243"/>
      <c r="B222" s="243"/>
      <c r="C222" s="243"/>
      <c r="D222" s="102">
        <v>20410</v>
      </c>
      <c r="E222" s="102" t="s">
        <v>1344</v>
      </c>
      <c r="F222" s="102" t="s">
        <v>1336</v>
      </c>
      <c r="G222" s="245"/>
      <c r="H222" s="245"/>
      <c r="I222" s="246">
        <v>12667016.689999999</v>
      </c>
      <c r="J222" s="265"/>
    </row>
    <row r="223" spans="1:10" s="236" customFormat="1" ht="15.75">
      <c r="A223" s="102" t="s">
        <v>1341</v>
      </c>
      <c r="B223" s="102">
        <v>154</v>
      </c>
      <c r="C223" s="102" t="s">
        <v>1971</v>
      </c>
      <c r="D223" s="243"/>
      <c r="E223" s="102"/>
      <c r="F223" s="102" t="s">
        <v>2143</v>
      </c>
      <c r="G223" s="245"/>
      <c r="H223" s="246">
        <v>5580</v>
      </c>
      <c r="I223" s="246">
        <v>12672596.689999999</v>
      </c>
      <c r="J223" s="266" t="s">
        <v>1713</v>
      </c>
    </row>
    <row r="224" spans="1:10" s="236" customFormat="1" ht="15.75">
      <c r="A224" s="102" t="s">
        <v>1341</v>
      </c>
      <c r="B224" s="102">
        <v>154</v>
      </c>
      <c r="C224" s="102" t="s">
        <v>1971</v>
      </c>
      <c r="D224" s="243"/>
      <c r="E224" s="102"/>
      <c r="F224" s="102" t="s">
        <v>2144</v>
      </c>
      <c r="G224" s="245"/>
      <c r="H224" s="246">
        <v>3600</v>
      </c>
      <c r="I224" s="246">
        <v>12676196.689999999</v>
      </c>
      <c r="J224" s="266" t="s">
        <v>1713</v>
      </c>
    </row>
    <row r="225" spans="1:10" s="236" customFormat="1" ht="15.75">
      <c r="A225" s="102" t="s">
        <v>1341</v>
      </c>
      <c r="B225" s="102">
        <v>154</v>
      </c>
      <c r="C225" s="102" t="s">
        <v>1971</v>
      </c>
      <c r="D225" s="243"/>
      <c r="E225" s="102"/>
      <c r="F225" s="102" t="s">
        <v>2084</v>
      </c>
      <c r="G225" s="245"/>
      <c r="H225" s="246">
        <v>7200</v>
      </c>
      <c r="I225" s="246">
        <v>12683396.689999999</v>
      </c>
      <c r="J225" s="266" t="s">
        <v>1713</v>
      </c>
    </row>
    <row r="226" spans="1:10" s="236" customFormat="1" ht="15.75">
      <c r="A226" s="102" t="s">
        <v>1341</v>
      </c>
      <c r="B226" s="102">
        <v>154</v>
      </c>
      <c r="C226" s="102" t="s">
        <v>1971</v>
      </c>
      <c r="D226" s="243"/>
      <c r="E226" s="102"/>
      <c r="F226" s="102" t="s">
        <v>2145</v>
      </c>
      <c r="G226" s="245"/>
      <c r="H226" s="246">
        <v>3600</v>
      </c>
      <c r="I226" s="246">
        <v>12686996.689999999</v>
      </c>
      <c r="J226" s="266" t="s">
        <v>1713</v>
      </c>
    </row>
    <row r="227" spans="1:10" s="236" customFormat="1" ht="15.75">
      <c r="A227" s="102" t="s">
        <v>1341</v>
      </c>
      <c r="B227" s="102">
        <v>154</v>
      </c>
      <c r="C227" s="102" t="s">
        <v>1971</v>
      </c>
      <c r="D227" s="243"/>
      <c r="E227" s="102"/>
      <c r="F227" s="102" t="s">
        <v>2146</v>
      </c>
      <c r="G227" s="245"/>
      <c r="H227" s="246">
        <v>3600</v>
      </c>
      <c r="I227" s="246">
        <v>12690596.689999999</v>
      </c>
      <c r="J227" s="266" t="s">
        <v>1713</v>
      </c>
    </row>
    <row r="228" spans="1:10" s="236" customFormat="1" ht="15.75">
      <c r="A228" s="102" t="s">
        <v>1341</v>
      </c>
      <c r="B228" s="102">
        <v>154</v>
      </c>
      <c r="C228" s="102" t="s">
        <v>1971</v>
      </c>
      <c r="D228" s="243"/>
      <c r="E228" s="102"/>
      <c r="F228" s="102" t="s">
        <v>2147</v>
      </c>
      <c r="G228" s="245"/>
      <c r="H228" s="246">
        <v>3600</v>
      </c>
      <c r="I228" s="246">
        <v>12694196.689999999</v>
      </c>
      <c r="J228" s="266" t="s">
        <v>1713</v>
      </c>
    </row>
    <row r="229" spans="1:10" s="236" customFormat="1" ht="15.75">
      <c r="A229" s="102" t="s">
        <v>1341</v>
      </c>
      <c r="B229" s="102">
        <v>154</v>
      </c>
      <c r="C229" s="102" t="s">
        <v>1971</v>
      </c>
      <c r="D229" s="243"/>
      <c r="E229" s="102"/>
      <c r="F229" s="102" t="s">
        <v>2148</v>
      </c>
      <c r="G229" s="245"/>
      <c r="H229" s="246">
        <v>4500</v>
      </c>
      <c r="I229" s="246">
        <v>12698696.689999999</v>
      </c>
      <c r="J229" s="266" t="s">
        <v>1713</v>
      </c>
    </row>
    <row r="230" spans="1:10" s="236" customFormat="1" ht="15.75">
      <c r="A230" s="102" t="s">
        <v>1341</v>
      </c>
      <c r="B230" s="102">
        <v>154</v>
      </c>
      <c r="C230" s="102" t="s">
        <v>1971</v>
      </c>
      <c r="D230" s="243"/>
      <c r="E230" s="102"/>
      <c r="F230" s="102" t="s">
        <v>2149</v>
      </c>
      <c r="G230" s="245"/>
      <c r="H230" s="246">
        <v>4500</v>
      </c>
      <c r="I230" s="246">
        <v>12703196.689999999</v>
      </c>
      <c r="J230" s="266" t="s">
        <v>1713</v>
      </c>
    </row>
    <row r="231" spans="1:10" s="236" customFormat="1" ht="15.75">
      <c r="A231" s="102" t="s">
        <v>1341</v>
      </c>
      <c r="B231" s="102">
        <v>154</v>
      </c>
      <c r="C231" s="102" t="s">
        <v>1971</v>
      </c>
      <c r="D231" s="243"/>
      <c r="E231" s="102"/>
      <c r="F231" s="102" t="s">
        <v>2150</v>
      </c>
      <c r="G231" s="245"/>
      <c r="H231" s="246">
        <v>4500</v>
      </c>
      <c r="I231" s="246">
        <v>12707696.689999999</v>
      </c>
      <c r="J231" s="266" t="s">
        <v>1713</v>
      </c>
    </row>
    <row r="232" spans="1:10" s="236" customFormat="1" ht="15.75">
      <c r="A232" s="102" t="s">
        <v>1341</v>
      </c>
      <c r="B232" s="102">
        <v>154</v>
      </c>
      <c r="C232" s="102" t="s">
        <v>1971</v>
      </c>
      <c r="D232" s="243"/>
      <c r="E232" s="102"/>
      <c r="F232" s="102" t="s">
        <v>2151</v>
      </c>
      <c r="G232" s="245"/>
      <c r="H232" s="246">
        <v>4500</v>
      </c>
      <c r="I232" s="246">
        <v>12712196.689999999</v>
      </c>
      <c r="J232" s="266" t="s">
        <v>1713</v>
      </c>
    </row>
    <row r="233" spans="1:10" s="236" customFormat="1" ht="15.75">
      <c r="A233" s="102" t="s">
        <v>1341</v>
      </c>
      <c r="B233" s="102">
        <v>154</v>
      </c>
      <c r="C233" s="102" t="s">
        <v>1971</v>
      </c>
      <c r="D233" s="243"/>
      <c r="E233" s="102"/>
      <c r="F233" s="102" t="s">
        <v>2152</v>
      </c>
      <c r="G233" s="245"/>
      <c r="H233" s="246">
        <v>4500</v>
      </c>
      <c r="I233" s="246">
        <v>12716696.689999999</v>
      </c>
      <c r="J233" s="266" t="s">
        <v>1713</v>
      </c>
    </row>
    <row r="234" spans="1:10" s="236" customFormat="1" ht="15.75">
      <c r="A234" s="102" t="s">
        <v>1341</v>
      </c>
      <c r="B234" s="102">
        <v>154</v>
      </c>
      <c r="C234" s="102" t="s">
        <v>1971</v>
      </c>
      <c r="D234" s="243"/>
      <c r="E234" s="102"/>
      <c r="F234" s="102" t="s">
        <v>2153</v>
      </c>
      <c r="G234" s="245"/>
      <c r="H234" s="246">
        <v>4500</v>
      </c>
      <c r="I234" s="246">
        <v>12721196.689999999</v>
      </c>
      <c r="J234" s="266" t="s">
        <v>1713</v>
      </c>
    </row>
    <row r="235" spans="1:10" s="236" customFormat="1" ht="15.75">
      <c r="A235" s="102" t="s">
        <v>1341</v>
      </c>
      <c r="B235" s="102">
        <v>154</v>
      </c>
      <c r="C235" s="102" t="s">
        <v>1971</v>
      </c>
      <c r="D235" s="243"/>
      <c r="E235" s="102"/>
      <c r="F235" s="102" t="s">
        <v>2154</v>
      </c>
      <c r="G235" s="245"/>
      <c r="H235" s="246">
        <v>4500</v>
      </c>
      <c r="I235" s="246">
        <v>12725696.689999999</v>
      </c>
      <c r="J235" s="266" t="s">
        <v>1713</v>
      </c>
    </row>
    <row r="236" spans="1:10" s="236" customFormat="1" ht="15.75">
      <c r="A236" s="102" t="s">
        <v>1341</v>
      </c>
      <c r="B236" s="102">
        <v>154</v>
      </c>
      <c r="C236" s="102" t="s">
        <v>1971</v>
      </c>
      <c r="D236" s="243"/>
      <c r="E236" s="102"/>
      <c r="F236" s="102" t="s">
        <v>2155</v>
      </c>
      <c r="G236" s="245"/>
      <c r="H236" s="246">
        <v>47750</v>
      </c>
      <c r="I236" s="246">
        <v>12773446.689999999</v>
      </c>
      <c r="J236" s="266" t="s">
        <v>1713</v>
      </c>
    </row>
    <row r="237" spans="1:10" s="236" customFormat="1" ht="15.75">
      <c r="A237" s="102" t="s">
        <v>1337</v>
      </c>
      <c r="B237" s="102">
        <v>149</v>
      </c>
      <c r="C237" s="102" t="s">
        <v>1971</v>
      </c>
      <c r="D237" s="243"/>
      <c r="E237" s="102"/>
      <c r="F237" s="102" t="s">
        <v>2156</v>
      </c>
      <c r="G237" s="245"/>
      <c r="H237" s="246">
        <v>6300</v>
      </c>
      <c r="I237" s="246">
        <v>12779746.689999999</v>
      </c>
      <c r="J237" s="266" t="s">
        <v>1713</v>
      </c>
    </row>
    <row r="238" spans="1:10" s="236" customFormat="1" ht="15.75">
      <c r="A238" s="102" t="s">
        <v>1337</v>
      </c>
      <c r="B238" s="102">
        <v>149</v>
      </c>
      <c r="C238" s="102" t="s">
        <v>1971</v>
      </c>
      <c r="D238" s="243"/>
      <c r="E238" s="102"/>
      <c r="F238" s="102" t="s">
        <v>2157</v>
      </c>
      <c r="G238" s="245"/>
      <c r="H238" s="246">
        <v>22474.73</v>
      </c>
      <c r="I238" s="246">
        <v>12802221.42</v>
      </c>
      <c r="J238" s="266" t="s">
        <v>1713</v>
      </c>
    </row>
    <row r="239" spans="1:10" s="236" customFormat="1" ht="15.75">
      <c r="A239" s="102" t="s">
        <v>1337</v>
      </c>
      <c r="B239" s="102">
        <v>149</v>
      </c>
      <c r="C239" s="102" t="s">
        <v>1971</v>
      </c>
      <c r="D239" s="243"/>
      <c r="E239" s="102"/>
      <c r="F239" s="102" t="s">
        <v>2158</v>
      </c>
      <c r="G239" s="245"/>
      <c r="H239" s="246">
        <v>31612.62</v>
      </c>
      <c r="I239" s="246">
        <v>12833834.039999999</v>
      </c>
      <c r="J239" s="266" t="s">
        <v>1713</v>
      </c>
    </row>
    <row r="240" spans="1:10" s="236" customFormat="1" ht="15.75">
      <c r="A240" s="102" t="s">
        <v>1337</v>
      </c>
      <c r="B240" s="102">
        <v>149</v>
      </c>
      <c r="C240" s="102" t="s">
        <v>1971</v>
      </c>
      <c r="D240" s="243"/>
      <c r="E240" s="102"/>
      <c r="F240" s="102" t="s">
        <v>2159</v>
      </c>
      <c r="G240" s="245"/>
      <c r="H240" s="246">
        <v>189600</v>
      </c>
      <c r="I240" s="246">
        <v>13023434.039999999</v>
      </c>
      <c r="J240" s="266" t="s">
        <v>1713</v>
      </c>
    </row>
    <row r="241" spans="1:10" s="236" customFormat="1" ht="15.75">
      <c r="A241" s="102" t="s">
        <v>1337</v>
      </c>
      <c r="B241" s="102">
        <v>149</v>
      </c>
      <c r="C241" s="102" t="s">
        <v>1971</v>
      </c>
      <c r="D241" s="243"/>
      <c r="E241" s="102"/>
      <c r="F241" s="102" t="s">
        <v>2160</v>
      </c>
      <c r="G241" s="245"/>
      <c r="H241" s="246">
        <v>6300</v>
      </c>
      <c r="I241" s="246">
        <v>13029734.039999999</v>
      </c>
      <c r="J241" s="266" t="s">
        <v>1713</v>
      </c>
    </row>
    <row r="242" spans="1:10" s="236" customFormat="1" ht="16.5" thickBot="1">
      <c r="A242" s="243"/>
      <c r="B242" s="243"/>
      <c r="C242" s="243"/>
      <c r="D242" s="243"/>
      <c r="E242" s="243"/>
      <c r="F242" s="243"/>
      <c r="G242" s="247"/>
      <c r="H242" s="247"/>
      <c r="I242" s="245"/>
      <c r="J242" s="265"/>
    </row>
    <row r="243" spans="1:10" s="236" customFormat="1" ht="15.75">
      <c r="A243" s="243"/>
      <c r="B243" s="243"/>
      <c r="C243" s="243"/>
      <c r="D243" s="243"/>
      <c r="E243" s="243"/>
      <c r="F243" s="102" t="s">
        <v>1339</v>
      </c>
      <c r="G243" s="246">
        <v>0</v>
      </c>
      <c r="H243" s="246">
        <v>362717.35</v>
      </c>
      <c r="I243" s="249">
        <f>+H243</f>
        <v>362717.35</v>
      </c>
      <c r="J243" s="265"/>
    </row>
    <row r="244" spans="1:10" s="236" customFormat="1" ht="15.75">
      <c r="A244" s="243"/>
      <c r="B244" s="243"/>
      <c r="C244" s="243"/>
      <c r="D244" s="102"/>
      <c r="E244" s="102"/>
      <c r="F244" s="102"/>
      <c r="G244" s="245"/>
      <c r="H244" s="245"/>
      <c r="I244" s="246"/>
      <c r="J244" s="243"/>
    </row>
    <row r="245" spans="1:10" s="236" customFormat="1" ht="15.75">
      <c r="A245" s="243"/>
      <c r="B245" s="243"/>
      <c r="C245" s="243"/>
      <c r="D245" s="102">
        <v>20412</v>
      </c>
      <c r="E245" s="102" t="s">
        <v>896</v>
      </c>
      <c r="F245" s="102" t="s">
        <v>1336</v>
      </c>
      <c r="G245" s="245"/>
      <c r="H245" s="245"/>
      <c r="I245" s="246">
        <v>7068529.8499999996</v>
      </c>
      <c r="J245" s="265"/>
    </row>
    <row r="246" spans="1:10" s="236" customFormat="1" ht="15.75">
      <c r="A246" s="102" t="s">
        <v>1341</v>
      </c>
      <c r="B246" s="102">
        <v>154</v>
      </c>
      <c r="C246" s="102" t="s">
        <v>1971</v>
      </c>
      <c r="D246" s="243"/>
      <c r="E246" s="102"/>
      <c r="F246" s="102" t="s">
        <v>2066</v>
      </c>
      <c r="G246" s="246">
        <v>118810.56</v>
      </c>
      <c r="H246" s="245"/>
      <c r="I246" s="246">
        <v>6949719.29</v>
      </c>
      <c r="J246" s="266" t="s">
        <v>1713</v>
      </c>
    </row>
    <row r="247" spans="1:10" s="236" customFormat="1" ht="15.75">
      <c r="A247" s="102" t="s">
        <v>1338</v>
      </c>
      <c r="B247" s="102">
        <v>2088</v>
      </c>
      <c r="C247" s="102" t="s">
        <v>1971</v>
      </c>
      <c r="D247" s="243"/>
      <c r="E247" s="102" t="s">
        <v>2058</v>
      </c>
      <c r="F247" s="102" t="s">
        <v>2059</v>
      </c>
      <c r="G247" s="245"/>
      <c r="H247" s="246">
        <v>410873.05</v>
      </c>
      <c r="I247" s="246">
        <v>7360592.3399999999</v>
      </c>
      <c r="J247" s="266" t="s">
        <v>1713</v>
      </c>
    </row>
    <row r="248" spans="1:10" s="236" customFormat="1" ht="15.75">
      <c r="A248" s="102" t="s">
        <v>1338</v>
      </c>
      <c r="B248" s="102">
        <v>2090</v>
      </c>
      <c r="C248" s="102" t="s">
        <v>1971</v>
      </c>
      <c r="D248" s="243"/>
      <c r="E248" s="102" t="s">
        <v>2062</v>
      </c>
      <c r="F248" s="102" t="s">
        <v>2063</v>
      </c>
      <c r="G248" s="245"/>
      <c r="H248" s="246">
        <v>66916.58</v>
      </c>
      <c r="I248" s="246">
        <v>7427508.9199999999</v>
      </c>
      <c r="J248" s="266" t="s">
        <v>1713</v>
      </c>
    </row>
    <row r="249" spans="1:10" s="236" customFormat="1" ht="15.75">
      <c r="A249" s="102" t="s">
        <v>1338</v>
      </c>
      <c r="B249" s="102">
        <v>2092</v>
      </c>
      <c r="C249" s="102" t="s">
        <v>1971</v>
      </c>
      <c r="D249" s="243"/>
      <c r="E249" s="102" t="s">
        <v>2067</v>
      </c>
      <c r="F249" s="102" t="s">
        <v>2068</v>
      </c>
      <c r="G249" s="246">
        <v>3848.8</v>
      </c>
      <c r="H249" s="245"/>
      <c r="I249" s="246">
        <v>7423660.1200000001</v>
      </c>
      <c r="J249" s="266" t="s">
        <v>1713</v>
      </c>
    </row>
    <row r="250" spans="1:10" s="236" customFormat="1" ht="16.5" thickBot="1">
      <c r="A250" s="243"/>
      <c r="B250" s="243"/>
      <c r="C250" s="243"/>
      <c r="D250" s="243"/>
      <c r="E250" s="243"/>
      <c r="F250" s="243"/>
      <c r="G250" s="247"/>
      <c r="H250" s="247"/>
      <c r="I250" s="245"/>
      <c r="J250" s="265"/>
    </row>
    <row r="251" spans="1:10" s="236" customFormat="1" ht="15.75">
      <c r="A251" s="243"/>
      <c r="B251" s="243"/>
      <c r="C251" s="243"/>
      <c r="D251" s="243"/>
      <c r="E251" s="243"/>
      <c r="F251" s="102" t="s">
        <v>1339</v>
      </c>
      <c r="G251" s="246">
        <v>122659.36</v>
      </c>
      <c r="H251" s="246">
        <v>477789.63</v>
      </c>
      <c r="I251" s="271">
        <f>+H251-G251</f>
        <v>355130.27</v>
      </c>
      <c r="J251" s="265"/>
    </row>
    <row r="252" spans="1:10" s="236" customFormat="1" ht="15.75">
      <c r="A252" s="102"/>
      <c r="B252" s="102"/>
      <c r="C252" s="102"/>
      <c r="D252" s="243"/>
      <c r="E252" s="102"/>
      <c r="F252" s="102"/>
      <c r="G252" s="245"/>
      <c r="H252" s="246"/>
      <c r="I252" s="246"/>
      <c r="J252" s="259"/>
    </row>
    <row r="253" spans="1:10" s="236" customFormat="1" ht="15.75">
      <c r="A253" s="243"/>
      <c r="B253" s="243"/>
      <c r="C253" s="243"/>
      <c r="D253" s="102">
        <v>20414</v>
      </c>
      <c r="E253" s="102" t="s">
        <v>1750</v>
      </c>
      <c r="F253" s="102" t="s">
        <v>1336</v>
      </c>
      <c r="G253" s="245"/>
      <c r="H253" s="245"/>
      <c r="I253" s="246">
        <v>5678296.04</v>
      </c>
      <c r="J253" s="265"/>
    </row>
    <row r="254" spans="1:10" s="236" customFormat="1" ht="15.75">
      <c r="A254" s="102" t="s">
        <v>1341</v>
      </c>
      <c r="B254" s="102">
        <v>154</v>
      </c>
      <c r="C254" s="102" t="s">
        <v>1971</v>
      </c>
      <c r="D254" s="243"/>
      <c r="E254" s="102"/>
      <c r="F254" s="102" t="s">
        <v>2143</v>
      </c>
      <c r="G254" s="245"/>
      <c r="H254" s="246">
        <v>3100</v>
      </c>
      <c r="I254" s="246">
        <v>5681396.04</v>
      </c>
      <c r="J254" s="266" t="s">
        <v>1713</v>
      </c>
    </row>
    <row r="255" spans="1:10" s="236" customFormat="1" ht="16.5" thickBot="1">
      <c r="A255" s="243"/>
      <c r="B255" s="243"/>
      <c r="C255" s="243"/>
      <c r="D255" s="243"/>
      <c r="E255" s="243"/>
      <c r="F255" s="243"/>
      <c r="G255" s="247"/>
      <c r="H255" s="247"/>
      <c r="I255" s="245"/>
      <c r="J255" s="265"/>
    </row>
    <row r="256" spans="1:10" s="236" customFormat="1" ht="15.75">
      <c r="A256" s="243"/>
      <c r="B256" s="243"/>
      <c r="C256" s="243"/>
      <c r="D256" s="243"/>
      <c r="E256" s="243"/>
      <c r="F256" s="102" t="s">
        <v>1339</v>
      </c>
      <c r="G256" s="246">
        <v>0</v>
      </c>
      <c r="H256" s="246">
        <v>3100</v>
      </c>
      <c r="I256" s="249">
        <f>+H256</f>
        <v>3100</v>
      </c>
      <c r="J256" s="265"/>
    </row>
    <row r="257" spans="1:10" s="236" customFormat="1" ht="15.75">
      <c r="A257" s="243"/>
      <c r="B257" s="243"/>
      <c r="C257" s="243"/>
      <c r="D257" s="102"/>
      <c r="E257" s="102"/>
      <c r="F257" s="102"/>
      <c r="G257" s="245"/>
      <c r="H257" s="245"/>
      <c r="I257" s="246"/>
      <c r="J257" s="243"/>
    </row>
    <row r="258" spans="1:10" s="236" customFormat="1" ht="15.75">
      <c r="A258" s="243"/>
      <c r="B258" s="243"/>
      <c r="C258" s="243"/>
      <c r="D258" s="102">
        <v>20415</v>
      </c>
      <c r="E258" s="102" t="s">
        <v>1345</v>
      </c>
      <c r="F258" s="102" t="s">
        <v>1336</v>
      </c>
      <c r="G258" s="245"/>
      <c r="H258" s="245"/>
      <c r="I258" s="246">
        <v>13363536</v>
      </c>
      <c r="J258" s="265"/>
    </row>
    <row r="259" spans="1:10" s="236" customFormat="1" ht="15.75">
      <c r="A259" s="102" t="s">
        <v>1341</v>
      </c>
      <c r="B259" s="102">
        <v>154</v>
      </c>
      <c r="C259" s="102" t="s">
        <v>1971</v>
      </c>
      <c r="D259" s="243"/>
      <c r="E259" s="102"/>
      <c r="F259" s="102" t="s">
        <v>2155</v>
      </c>
      <c r="G259" s="245"/>
      <c r="H259" s="246">
        <v>85950</v>
      </c>
      <c r="I259" s="246">
        <v>13449486</v>
      </c>
      <c r="J259" s="266" t="s">
        <v>1713</v>
      </c>
    </row>
    <row r="260" spans="1:10" s="236" customFormat="1" ht="15.75">
      <c r="A260" s="102" t="s">
        <v>1337</v>
      </c>
      <c r="B260" s="102">
        <v>149</v>
      </c>
      <c r="C260" s="102" t="s">
        <v>1971</v>
      </c>
      <c r="D260" s="243"/>
      <c r="E260" s="102"/>
      <c r="F260" s="102" t="s">
        <v>2129</v>
      </c>
      <c r="G260" s="245"/>
      <c r="H260" s="246">
        <v>1890</v>
      </c>
      <c r="I260" s="246">
        <v>13451376</v>
      </c>
      <c r="J260" s="266" t="s">
        <v>1713</v>
      </c>
    </row>
    <row r="261" spans="1:10" s="236" customFormat="1" ht="15.75">
      <c r="A261" s="102" t="s">
        <v>1337</v>
      </c>
      <c r="B261" s="102">
        <v>149</v>
      </c>
      <c r="C261" s="102" t="s">
        <v>1971</v>
      </c>
      <c r="D261" s="243"/>
      <c r="E261" s="102"/>
      <c r="F261" s="102" t="s">
        <v>2141</v>
      </c>
      <c r="G261" s="245"/>
      <c r="H261" s="246">
        <v>1890</v>
      </c>
      <c r="I261" s="246">
        <v>13453266</v>
      </c>
      <c r="J261" s="266" t="s">
        <v>1713</v>
      </c>
    </row>
    <row r="262" spans="1:10" s="236" customFormat="1" ht="16.5" thickBot="1">
      <c r="A262" s="243"/>
      <c r="B262" s="243"/>
      <c r="C262" s="243"/>
      <c r="D262" s="243"/>
      <c r="E262" s="243"/>
      <c r="F262" s="243"/>
      <c r="G262" s="247"/>
      <c r="H262" s="247"/>
      <c r="I262" s="245"/>
      <c r="J262" s="265"/>
    </row>
    <row r="263" spans="1:10" s="236" customFormat="1" ht="15.75">
      <c r="A263" s="243"/>
      <c r="B263" s="243"/>
      <c r="C263" s="243"/>
      <c r="D263" s="243"/>
      <c r="E263" s="243"/>
      <c r="F263" s="102" t="s">
        <v>1339</v>
      </c>
      <c r="G263" s="246">
        <v>0</v>
      </c>
      <c r="H263" s="246">
        <v>89730</v>
      </c>
      <c r="I263" s="249">
        <f>+H263</f>
        <v>89730</v>
      </c>
      <c r="J263" s="265"/>
    </row>
    <row r="264" spans="1:10" s="236" customFormat="1" ht="15.75">
      <c r="A264" s="243"/>
      <c r="B264" s="243"/>
      <c r="C264" s="243"/>
      <c r="D264" s="243"/>
      <c r="E264" s="243"/>
      <c r="F264" s="102"/>
      <c r="G264" s="246"/>
      <c r="H264" s="246"/>
      <c r="I264" s="245"/>
      <c r="J264" s="243"/>
    </row>
    <row r="265" spans="1:10" s="236" customFormat="1" ht="15.75">
      <c r="A265" s="243"/>
      <c r="B265" s="243"/>
      <c r="C265" s="243"/>
      <c r="D265" s="102">
        <v>2041607</v>
      </c>
      <c r="E265" s="102" t="s">
        <v>1393</v>
      </c>
      <c r="F265" s="102" t="s">
        <v>1336</v>
      </c>
      <c r="G265" s="245"/>
      <c r="H265" s="245"/>
      <c r="I265" s="246">
        <v>5237837.2699999996</v>
      </c>
      <c r="J265" s="265"/>
    </row>
    <row r="266" spans="1:10" s="236" customFormat="1" ht="15.75">
      <c r="A266" s="102" t="s">
        <v>1337</v>
      </c>
      <c r="B266" s="102">
        <v>149</v>
      </c>
      <c r="C266" s="102" t="s">
        <v>1971</v>
      </c>
      <c r="D266" s="243"/>
      <c r="E266" s="102"/>
      <c r="F266" s="102" t="s">
        <v>2161</v>
      </c>
      <c r="G266" s="246">
        <v>358859.59</v>
      </c>
      <c r="H266" s="245"/>
      <c r="I266" s="246">
        <v>4878977.68</v>
      </c>
      <c r="J266" s="266" t="s">
        <v>1713</v>
      </c>
    </row>
    <row r="267" spans="1:10" s="236" customFormat="1" ht="15.75">
      <c r="A267" s="102" t="s">
        <v>1337</v>
      </c>
      <c r="B267" s="102">
        <v>149</v>
      </c>
      <c r="C267" s="102" t="s">
        <v>1971</v>
      </c>
      <c r="D267" s="243"/>
      <c r="E267" s="102"/>
      <c r="F267" s="102" t="s">
        <v>2162</v>
      </c>
      <c r="G267" s="246">
        <v>51086.96</v>
      </c>
      <c r="H267" s="245"/>
      <c r="I267" s="246">
        <v>4827890.72</v>
      </c>
      <c r="J267" s="266" t="s">
        <v>1713</v>
      </c>
    </row>
    <row r="268" spans="1:10" s="236" customFormat="1" ht="15.75">
      <c r="A268" s="102" t="s">
        <v>1337</v>
      </c>
      <c r="B268" s="102">
        <v>149</v>
      </c>
      <c r="C268" s="102" t="s">
        <v>1971</v>
      </c>
      <c r="D268" s="243"/>
      <c r="E268" s="102"/>
      <c r="F268" s="102" t="s">
        <v>2162</v>
      </c>
      <c r="G268" s="246">
        <v>117660.63</v>
      </c>
      <c r="H268" s="245"/>
      <c r="I268" s="246">
        <v>4710230.09</v>
      </c>
      <c r="J268" s="266" t="s">
        <v>1713</v>
      </c>
    </row>
    <row r="269" spans="1:10" s="236" customFormat="1" ht="15.75">
      <c r="A269" s="102" t="s">
        <v>1337</v>
      </c>
      <c r="B269" s="102">
        <v>149</v>
      </c>
      <c r="C269" s="102" t="s">
        <v>1971</v>
      </c>
      <c r="D269" s="243"/>
      <c r="E269" s="102"/>
      <c r="F269" s="102" t="s">
        <v>2162</v>
      </c>
      <c r="G269" s="246">
        <v>70987.41</v>
      </c>
      <c r="H269" s="245"/>
      <c r="I269" s="246">
        <v>4639242.68</v>
      </c>
      <c r="J269" s="266" t="s">
        <v>1713</v>
      </c>
    </row>
    <row r="270" spans="1:10" s="236" customFormat="1" ht="15.75">
      <c r="A270" s="102" t="s">
        <v>1338</v>
      </c>
      <c r="B270" s="102">
        <v>2095</v>
      </c>
      <c r="C270" s="102" t="s">
        <v>1971</v>
      </c>
      <c r="D270" s="243"/>
      <c r="E270" s="102" t="s">
        <v>1349</v>
      </c>
      <c r="F270" s="102" t="s">
        <v>2163</v>
      </c>
      <c r="G270" s="245"/>
      <c r="H270" s="246">
        <v>20052.650000000001</v>
      </c>
      <c r="I270" s="246">
        <v>4659295.33</v>
      </c>
      <c r="J270" s="266" t="s">
        <v>1713</v>
      </c>
    </row>
    <row r="271" spans="1:10" s="236" customFormat="1" ht="15.75">
      <c r="A271" s="102" t="s">
        <v>1338</v>
      </c>
      <c r="B271" s="102">
        <v>2095</v>
      </c>
      <c r="C271" s="102" t="s">
        <v>1971</v>
      </c>
      <c r="D271" s="243"/>
      <c r="E271" s="102" t="s">
        <v>1349</v>
      </c>
      <c r="F271" s="102" t="s">
        <v>2164</v>
      </c>
      <c r="G271" s="245"/>
      <c r="H271" s="246">
        <v>14268.55</v>
      </c>
      <c r="I271" s="246">
        <v>4673563.88</v>
      </c>
      <c r="J271" s="266" t="s">
        <v>1713</v>
      </c>
    </row>
    <row r="272" spans="1:10" s="236" customFormat="1" ht="15.75">
      <c r="A272" s="102" t="s">
        <v>1338</v>
      </c>
      <c r="B272" s="102">
        <v>2095</v>
      </c>
      <c r="C272" s="102" t="s">
        <v>1971</v>
      </c>
      <c r="D272" s="243"/>
      <c r="E272" s="102" t="s">
        <v>1349</v>
      </c>
      <c r="F272" s="102" t="s">
        <v>2165</v>
      </c>
      <c r="G272" s="245"/>
      <c r="H272" s="246">
        <v>41361.5</v>
      </c>
      <c r="I272" s="246">
        <v>4714925.38</v>
      </c>
      <c r="J272" s="266" t="s">
        <v>1713</v>
      </c>
    </row>
    <row r="273" spans="1:10" s="236" customFormat="1" ht="15.75">
      <c r="A273" s="102" t="s">
        <v>1338</v>
      </c>
      <c r="B273" s="102">
        <v>2095</v>
      </c>
      <c r="C273" s="102" t="s">
        <v>1971</v>
      </c>
      <c r="D273" s="243"/>
      <c r="E273" s="102" t="s">
        <v>1349</v>
      </c>
      <c r="F273" s="102" t="s">
        <v>2166</v>
      </c>
      <c r="G273" s="245"/>
      <c r="H273" s="246">
        <v>42693.85</v>
      </c>
      <c r="I273" s="246">
        <v>4757619.2300000004</v>
      </c>
      <c r="J273" s="266" t="s">
        <v>1713</v>
      </c>
    </row>
    <row r="274" spans="1:10" s="236" customFormat="1" ht="15.75">
      <c r="A274" s="102" t="s">
        <v>1338</v>
      </c>
      <c r="B274" s="102">
        <v>2095</v>
      </c>
      <c r="C274" s="102" t="s">
        <v>1971</v>
      </c>
      <c r="D274" s="243"/>
      <c r="E274" s="102" t="s">
        <v>1349</v>
      </c>
      <c r="F274" s="102" t="s">
        <v>2167</v>
      </c>
      <c r="G274" s="245"/>
      <c r="H274" s="246">
        <v>358859.59</v>
      </c>
      <c r="I274" s="246">
        <v>5116478.82</v>
      </c>
      <c r="J274" s="266" t="s">
        <v>1713</v>
      </c>
    </row>
    <row r="275" spans="1:10" s="236" customFormat="1" ht="16.5" thickBot="1">
      <c r="A275" s="243"/>
      <c r="B275" s="243"/>
      <c r="C275" s="243"/>
      <c r="D275" s="243"/>
      <c r="E275" s="243"/>
      <c r="F275" s="243"/>
      <c r="G275" s="247"/>
      <c r="H275" s="247"/>
      <c r="I275" s="245"/>
      <c r="J275" s="265"/>
    </row>
    <row r="276" spans="1:10" s="236" customFormat="1" ht="15.75">
      <c r="A276" s="243"/>
      <c r="B276" s="243"/>
      <c r="C276" s="243"/>
      <c r="D276" s="243"/>
      <c r="E276" s="243"/>
      <c r="F276" s="102" t="s">
        <v>1339</v>
      </c>
      <c r="G276" s="246">
        <v>598594.59</v>
      </c>
      <c r="H276" s="246">
        <v>477236.14</v>
      </c>
      <c r="I276" s="245">
        <f>+H276-G276</f>
        <v>-121358.44999999995</v>
      </c>
      <c r="J276" s="265"/>
    </row>
    <row r="277" spans="1:10" s="236" customFormat="1" ht="15.75">
      <c r="A277" s="102"/>
      <c r="B277" s="102"/>
      <c r="C277" s="102"/>
      <c r="D277" s="243"/>
      <c r="E277" s="102"/>
      <c r="F277" s="102"/>
      <c r="G277" s="246"/>
      <c r="H277" s="245"/>
      <c r="I277" s="246"/>
      <c r="J277" s="259"/>
    </row>
    <row r="278" spans="1:10" s="236" customFormat="1" ht="15.75">
      <c r="A278" s="243"/>
      <c r="B278" s="243"/>
      <c r="C278" s="243"/>
      <c r="D278" s="102">
        <v>20419</v>
      </c>
      <c r="E278" s="102" t="s">
        <v>1346</v>
      </c>
      <c r="F278" s="102" t="s">
        <v>1336</v>
      </c>
      <c r="G278" s="245"/>
      <c r="H278" s="245"/>
      <c r="I278" s="246">
        <v>436290</v>
      </c>
      <c r="J278" s="265"/>
    </row>
    <row r="279" spans="1:10" s="236" customFormat="1" ht="15.75">
      <c r="A279" s="102" t="s">
        <v>1337</v>
      </c>
      <c r="B279" s="102">
        <v>149</v>
      </c>
      <c r="C279" s="102" t="s">
        <v>1971</v>
      </c>
      <c r="D279" s="243"/>
      <c r="E279" s="102"/>
      <c r="F279" s="102" t="s">
        <v>2168</v>
      </c>
      <c r="G279" s="246">
        <v>18332.5</v>
      </c>
      <c r="H279" s="245"/>
      <c r="I279" s="246">
        <v>417957.5</v>
      </c>
      <c r="J279" s="266" t="s">
        <v>1713</v>
      </c>
    </row>
    <row r="280" spans="1:10" s="236" customFormat="1" ht="15.75">
      <c r="A280" s="102" t="s">
        <v>1337</v>
      </c>
      <c r="B280" s="102">
        <v>149</v>
      </c>
      <c r="C280" s="102" t="s">
        <v>1971</v>
      </c>
      <c r="D280" s="243"/>
      <c r="E280" s="102"/>
      <c r="F280" s="102" t="s">
        <v>2169</v>
      </c>
      <c r="G280" s="246">
        <v>18332.5</v>
      </c>
      <c r="H280" s="245"/>
      <c r="I280" s="246">
        <v>399625</v>
      </c>
      <c r="J280" s="266" t="s">
        <v>1713</v>
      </c>
    </row>
    <row r="281" spans="1:10" s="236" customFormat="1" ht="15.75">
      <c r="A281" s="102" t="s">
        <v>1338</v>
      </c>
      <c r="B281" s="102">
        <v>2088</v>
      </c>
      <c r="C281" s="102" t="s">
        <v>1971</v>
      </c>
      <c r="D281" s="243"/>
      <c r="E281" s="102" t="s">
        <v>2058</v>
      </c>
      <c r="F281" s="102" t="s">
        <v>2059</v>
      </c>
      <c r="G281" s="245"/>
      <c r="H281" s="246">
        <v>17620</v>
      </c>
      <c r="I281" s="246">
        <v>417245</v>
      </c>
      <c r="J281" s="266" t="s">
        <v>1713</v>
      </c>
    </row>
    <row r="282" spans="1:10" s="236" customFormat="1" ht="15.75">
      <c r="A282" s="102" t="s">
        <v>1338</v>
      </c>
      <c r="B282" s="102">
        <v>2090</v>
      </c>
      <c r="C282" s="102" t="s">
        <v>1971</v>
      </c>
      <c r="D282" s="243"/>
      <c r="E282" s="102" t="s">
        <v>2062</v>
      </c>
      <c r="F282" s="102" t="s">
        <v>2063</v>
      </c>
      <c r="G282" s="245"/>
      <c r="H282" s="246">
        <v>762.5</v>
      </c>
      <c r="I282" s="246">
        <v>418007.5</v>
      </c>
      <c r="J282" s="266" t="s">
        <v>1713</v>
      </c>
    </row>
    <row r="283" spans="1:10" s="236" customFormat="1" ht="16.5" thickBot="1">
      <c r="A283" s="243"/>
      <c r="B283" s="243"/>
      <c r="C283" s="243"/>
      <c r="D283" s="243"/>
      <c r="E283" s="243"/>
      <c r="F283" s="243"/>
      <c r="G283" s="247"/>
      <c r="H283" s="247"/>
      <c r="I283" s="245"/>
      <c r="J283" s="265"/>
    </row>
    <row r="284" spans="1:10" s="236" customFormat="1" ht="15.75">
      <c r="A284" s="243"/>
      <c r="B284" s="243"/>
      <c r="C284" s="243"/>
      <c r="D284" s="243"/>
      <c r="E284" s="243"/>
      <c r="F284" s="102" t="s">
        <v>1339</v>
      </c>
      <c r="G284" s="246">
        <v>36665</v>
      </c>
      <c r="H284" s="246">
        <v>18382.5</v>
      </c>
      <c r="I284" s="245"/>
      <c r="J284" s="265"/>
    </row>
    <row r="285" spans="1:10" s="236" customFormat="1" ht="15.75">
      <c r="A285" s="102"/>
      <c r="B285" s="102"/>
      <c r="C285" s="102"/>
      <c r="D285" s="243"/>
      <c r="E285" s="102"/>
      <c r="F285" s="102"/>
      <c r="G285" s="245"/>
      <c r="H285" s="246"/>
      <c r="I285" s="246"/>
      <c r="J285" s="259"/>
    </row>
    <row r="286" spans="1:10" s="236" customFormat="1" ht="15.75">
      <c r="A286" s="243"/>
      <c r="B286" s="243"/>
      <c r="C286" s="243"/>
      <c r="D286" s="102">
        <v>20420</v>
      </c>
      <c r="E286" s="102" t="s">
        <v>1347</v>
      </c>
      <c r="F286" s="102" t="s">
        <v>1336</v>
      </c>
      <c r="G286" s="245"/>
      <c r="H286" s="245"/>
      <c r="I286" s="246">
        <v>6850808.0700000003</v>
      </c>
      <c r="J286" s="265"/>
    </row>
    <row r="287" spans="1:10" s="236" customFormat="1" ht="15.75">
      <c r="A287" s="102" t="s">
        <v>1337</v>
      </c>
      <c r="B287" s="102">
        <v>149</v>
      </c>
      <c r="C287" s="102" t="s">
        <v>1971</v>
      </c>
      <c r="D287" s="243"/>
      <c r="E287" s="102"/>
      <c r="F287" s="102" t="s">
        <v>2170</v>
      </c>
      <c r="G287" s="246">
        <v>345801.71</v>
      </c>
      <c r="H287" s="245"/>
      <c r="I287" s="246">
        <v>6505006.3600000003</v>
      </c>
      <c r="J287" s="266" t="s">
        <v>1713</v>
      </c>
    </row>
    <row r="288" spans="1:10" s="236" customFormat="1" ht="15.75">
      <c r="A288" s="102" t="s">
        <v>1338</v>
      </c>
      <c r="B288" s="102">
        <v>2088</v>
      </c>
      <c r="C288" s="102" t="s">
        <v>1971</v>
      </c>
      <c r="D288" s="243"/>
      <c r="E288" s="102" t="s">
        <v>2058</v>
      </c>
      <c r="F288" s="102" t="s">
        <v>2059</v>
      </c>
      <c r="G288" s="245"/>
      <c r="H288" s="246">
        <v>339622.24</v>
      </c>
      <c r="I288" s="246">
        <v>6844628.5999999996</v>
      </c>
      <c r="J288" s="266" t="s">
        <v>1713</v>
      </c>
    </row>
    <row r="289" spans="1:10" s="236" customFormat="1" ht="15.75">
      <c r="A289" s="102" t="s">
        <v>1338</v>
      </c>
      <c r="B289" s="102">
        <v>2090</v>
      </c>
      <c r="C289" s="102" t="s">
        <v>1971</v>
      </c>
      <c r="D289" s="243"/>
      <c r="E289" s="102" t="s">
        <v>2062</v>
      </c>
      <c r="F289" s="102" t="s">
        <v>2063</v>
      </c>
      <c r="G289" s="245"/>
      <c r="H289" s="246">
        <v>6179.47</v>
      </c>
      <c r="I289" s="246">
        <v>6850808.0700000003</v>
      </c>
      <c r="J289" s="266" t="s">
        <v>1713</v>
      </c>
    </row>
    <row r="290" spans="1:10" s="236" customFormat="1" ht="16.5" thickBot="1">
      <c r="A290" s="243"/>
      <c r="B290" s="243"/>
      <c r="C290" s="243"/>
      <c r="D290" s="243"/>
      <c r="E290" s="243"/>
      <c r="F290" s="243"/>
      <c r="G290" s="247"/>
      <c r="H290" s="247"/>
      <c r="I290" s="245"/>
      <c r="J290" s="265"/>
    </row>
    <row r="291" spans="1:10" s="236" customFormat="1" ht="15.75">
      <c r="A291" s="243"/>
      <c r="B291" s="243"/>
      <c r="C291" s="243"/>
      <c r="D291" s="243"/>
      <c r="E291" s="243"/>
      <c r="F291" s="102" t="s">
        <v>1339</v>
      </c>
      <c r="G291" s="246">
        <v>345801.71</v>
      </c>
      <c r="H291" s="246">
        <v>345801.71</v>
      </c>
      <c r="I291" s="245"/>
      <c r="J291" s="265"/>
    </row>
    <row r="292" spans="1:10" s="236" customFormat="1" ht="15.75">
      <c r="A292" s="102"/>
      <c r="B292" s="102"/>
      <c r="C292" s="102"/>
      <c r="D292" s="243"/>
      <c r="E292" s="102"/>
      <c r="F292" s="102"/>
      <c r="G292" s="245"/>
      <c r="H292" s="246"/>
      <c r="I292" s="246"/>
      <c r="J292" s="259"/>
    </row>
    <row r="293" spans="1:10" s="236" customFormat="1" ht="15.75">
      <c r="A293" s="243"/>
      <c r="B293" s="243"/>
      <c r="C293" s="243"/>
      <c r="D293" s="102">
        <v>20422</v>
      </c>
      <c r="E293" s="102" t="s">
        <v>1348</v>
      </c>
      <c r="F293" s="102" t="s">
        <v>1336</v>
      </c>
      <c r="G293" s="245"/>
      <c r="H293" s="245"/>
      <c r="I293" s="246">
        <v>666066272.76999998</v>
      </c>
      <c r="J293" s="265"/>
    </row>
    <row r="294" spans="1:10" s="236" customFormat="1" ht="15.75">
      <c r="A294" s="102" t="s">
        <v>1338</v>
      </c>
      <c r="B294" s="102">
        <v>2093</v>
      </c>
      <c r="C294" s="248">
        <v>44656</v>
      </c>
      <c r="D294" s="243"/>
      <c r="E294" s="102" t="s">
        <v>1349</v>
      </c>
      <c r="F294" s="102" t="s">
        <v>2171</v>
      </c>
      <c r="G294" s="245"/>
      <c r="H294" s="246">
        <v>8317233.7999999998</v>
      </c>
      <c r="I294" s="246">
        <v>674383506.57000005</v>
      </c>
      <c r="J294" s="266" t="s">
        <v>1713</v>
      </c>
    </row>
    <row r="295" spans="1:10" s="236" customFormat="1" ht="15.75">
      <c r="A295" s="102" t="s">
        <v>1338</v>
      </c>
      <c r="B295" s="102">
        <v>2093</v>
      </c>
      <c r="C295" s="248">
        <v>44656</v>
      </c>
      <c r="D295" s="243"/>
      <c r="E295" s="102" t="s">
        <v>1349</v>
      </c>
      <c r="F295" s="102" t="s">
        <v>2172</v>
      </c>
      <c r="G295" s="245"/>
      <c r="H295" s="246">
        <v>1230482.43</v>
      </c>
      <c r="I295" s="246">
        <v>675613989</v>
      </c>
      <c r="J295" s="266" t="s">
        <v>1713</v>
      </c>
    </row>
    <row r="296" spans="1:10" s="236" customFormat="1" ht="15.75">
      <c r="A296" s="102" t="s">
        <v>1338</v>
      </c>
      <c r="B296" s="102">
        <v>2093</v>
      </c>
      <c r="C296" s="248">
        <v>44656</v>
      </c>
      <c r="D296" s="243"/>
      <c r="E296" s="102" t="s">
        <v>1349</v>
      </c>
      <c r="F296" s="102" t="s">
        <v>2173</v>
      </c>
      <c r="G296" s="245"/>
      <c r="H296" s="246">
        <v>1230434.4099999999</v>
      </c>
      <c r="I296" s="246">
        <v>676844423.40999997</v>
      </c>
      <c r="J296" s="266" t="s">
        <v>1713</v>
      </c>
    </row>
    <row r="297" spans="1:10" s="236" customFormat="1" ht="15.75">
      <c r="A297" s="102" t="s">
        <v>1338</v>
      </c>
      <c r="B297" s="102">
        <v>2093</v>
      </c>
      <c r="C297" s="248">
        <v>44656</v>
      </c>
      <c r="D297" s="243"/>
      <c r="E297" s="102" t="s">
        <v>1349</v>
      </c>
      <c r="F297" s="102" t="s">
        <v>2174</v>
      </c>
      <c r="G297" s="245"/>
      <c r="H297" s="246">
        <v>1242928.98</v>
      </c>
      <c r="I297" s="246">
        <v>678087352.38999999</v>
      </c>
      <c r="J297" s="266" t="s">
        <v>1713</v>
      </c>
    </row>
    <row r="298" spans="1:10" s="236" customFormat="1" ht="15.75">
      <c r="A298" s="102" t="s">
        <v>1338</v>
      </c>
      <c r="B298" s="102">
        <v>2084</v>
      </c>
      <c r="C298" s="102" t="s">
        <v>2175</v>
      </c>
      <c r="D298" s="243"/>
      <c r="E298" s="102" t="s">
        <v>1349</v>
      </c>
      <c r="F298" s="102" t="s">
        <v>2176</v>
      </c>
      <c r="G298" s="245"/>
      <c r="H298" s="246">
        <v>4601175.3600000003</v>
      </c>
      <c r="I298" s="246">
        <v>682688527.75</v>
      </c>
      <c r="J298" s="266" t="s">
        <v>1713</v>
      </c>
    </row>
    <row r="299" spans="1:10" s="236" customFormat="1" ht="15.75">
      <c r="A299" s="102" t="s">
        <v>1338</v>
      </c>
      <c r="B299" s="102">
        <v>2085</v>
      </c>
      <c r="C299" s="102" t="s">
        <v>2175</v>
      </c>
      <c r="D299" s="243"/>
      <c r="E299" s="102" t="s">
        <v>1349</v>
      </c>
      <c r="F299" s="102" t="s">
        <v>2177</v>
      </c>
      <c r="G299" s="245"/>
      <c r="H299" s="246">
        <v>749157.57</v>
      </c>
      <c r="I299" s="246">
        <v>683437685.32000005</v>
      </c>
      <c r="J299" s="266" t="s">
        <v>1713</v>
      </c>
    </row>
    <row r="300" spans="1:10" s="236" customFormat="1" ht="15.75">
      <c r="A300" s="102" t="s">
        <v>1338</v>
      </c>
      <c r="B300" s="102">
        <v>2086</v>
      </c>
      <c r="C300" s="102" t="s">
        <v>2175</v>
      </c>
      <c r="D300" s="243"/>
      <c r="E300" s="102" t="s">
        <v>1349</v>
      </c>
      <c r="F300" s="102" t="s">
        <v>2178</v>
      </c>
      <c r="G300" s="245"/>
      <c r="H300" s="246">
        <v>217329.91</v>
      </c>
      <c r="I300" s="246">
        <v>683655015.23000002</v>
      </c>
      <c r="J300" s="266" t="s">
        <v>1713</v>
      </c>
    </row>
    <row r="301" spans="1:10" s="236" customFormat="1" ht="15.75">
      <c r="A301" s="102" t="s">
        <v>1338</v>
      </c>
      <c r="B301" s="102">
        <v>2086</v>
      </c>
      <c r="C301" s="102" t="s">
        <v>2175</v>
      </c>
      <c r="D301" s="243"/>
      <c r="E301" s="102" t="s">
        <v>1349</v>
      </c>
      <c r="F301" s="102" t="s">
        <v>2179</v>
      </c>
      <c r="G301" s="245"/>
      <c r="H301" s="246">
        <v>484926.24</v>
      </c>
      <c r="I301" s="246">
        <v>684139941.47000003</v>
      </c>
      <c r="J301" s="266" t="s">
        <v>1713</v>
      </c>
    </row>
    <row r="302" spans="1:10" s="236" customFormat="1" ht="15.75">
      <c r="A302" s="102" t="s">
        <v>1338</v>
      </c>
      <c r="B302" s="102">
        <v>2086</v>
      </c>
      <c r="C302" s="102" t="s">
        <v>2175</v>
      </c>
      <c r="D302" s="243"/>
      <c r="E302" s="102" t="s">
        <v>1349</v>
      </c>
      <c r="F302" s="102" t="s">
        <v>2180</v>
      </c>
      <c r="G302" s="245"/>
      <c r="H302" s="246">
        <v>667624.16</v>
      </c>
      <c r="I302" s="246">
        <v>684807565.63</v>
      </c>
      <c r="J302" s="266" t="s">
        <v>1713</v>
      </c>
    </row>
    <row r="303" spans="1:10" s="236" customFormat="1" ht="15.75">
      <c r="A303" s="102" t="s">
        <v>1338</v>
      </c>
      <c r="B303" s="102">
        <v>2084</v>
      </c>
      <c r="C303" s="102" t="s">
        <v>2175</v>
      </c>
      <c r="D303" s="243"/>
      <c r="E303" s="102" t="s">
        <v>1349</v>
      </c>
      <c r="F303" s="102" t="s">
        <v>2181</v>
      </c>
      <c r="G303" s="245"/>
      <c r="H303" s="246">
        <v>4429097.25</v>
      </c>
      <c r="I303" s="246">
        <v>689236662.88</v>
      </c>
      <c r="J303" s="266" t="s">
        <v>1713</v>
      </c>
    </row>
    <row r="304" spans="1:10" s="236" customFormat="1" ht="15.75">
      <c r="A304" s="102" t="s">
        <v>1337</v>
      </c>
      <c r="B304" s="102">
        <v>149</v>
      </c>
      <c r="C304" s="102" t="s">
        <v>1971</v>
      </c>
      <c r="D304" s="243"/>
      <c r="E304" s="102"/>
      <c r="F304" s="102" t="s">
        <v>2182</v>
      </c>
      <c r="G304" s="246">
        <v>3000000</v>
      </c>
      <c r="H304" s="245"/>
      <c r="I304" s="246">
        <v>686236662.88</v>
      </c>
      <c r="J304" s="266" t="s">
        <v>1713</v>
      </c>
    </row>
    <row r="305" spans="1:10" s="236" customFormat="1" ht="15.75">
      <c r="A305" s="102" t="s">
        <v>1337</v>
      </c>
      <c r="B305" s="102">
        <v>149</v>
      </c>
      <c r="C305" s="102" t="s">
        <v>1971</v>
      </c>
      <c r="D305" s="243"/>
      <c r="E305" s="102"/>
      <c r="F305" s="102" t="s">
        <v>2183</v>
      </c>
      <c r="G305" s="246">
        <v>278644.90000000002</v>
      </c>
      <c r="H305" s="245"/>
      <c r="I305" s="246">
        <v>685958017.98000002</v>
      </c>
      <c r="J305" s="266" t="s">
        <v>1713</v>
      </c>
    </row>
    <row r="306" spans="1:10" s="236" customFormat="1" ht="15.75">
      <c r="A306" s="102" t="s">
        <v>1337</v>
      </c>
      <c r="B306" s="102">
        <v>149</v>
      </c>
      <c r="C306" s="102" t="s">
        <v>1971</v>
      </c>
      <c r="D306" s="243"/>
      <c r="E306" s="102"/>
      <c r="F306" s="102" t="s">
        <v>2184</v>
      </c>
      <c r="G306" s="246">
        <v>138108.68</v>
      </c>
      <c r="H306" s="245"/>
      <c r="I306" s="246">
        <v>685819909.29999995</v>
      </c>
      <c r="J306" s="266" t="s">
        <v>1713</v>
      </c>
    </row>
    <row r="307" spans="1:10" s="236" customFormat="1" ht="15.75">
      <c r="A307" s="102" t="s">
        <v>1337</v>
      </c>
      <c r="B307" s="102">
        <v>149</v>
      </c>
      <c r="C307" s="102" t="s">
        <v>1971</v>
      </c>
      <c r="D307" s="243"/>
      <c r="E307" s="102"/>
      <c r="F307" s="102" t="s">
        <v>2185</v>
      </c>
      <c r="G307" s="246">
        <v>119451.43</v>
      </c>
      <c r="H307" s="245"/>
      <c r="I307" s="246">
        <v>685700457.87</v>
      </c>
      <c r="J307" s="266" t="s">
        <v>1713</v>
      </c>
    </row>
    <row r="308" spans="1:10" s="236" customFormat="1" ht="15.75">
      <c r="A308" s="102" t="s">
        <v>1337</v>
      </c>
      <c r="B308" s="102">
        <v>149</v>
      </c>
      <c r="C308" s="102" t="s">
        <v>1971</v>
      </c>
      <c r="D308" s="243"/>
      <c r="E308" s="102"/>
      <c r="F308" s="102" t="s">
        <v>2186</v>
      </c>
      <c r="G308" s="246">
        <v>64605.45</v>
      </c>
      <c r="H308" s="245"/>
      <c r="I308" s="246">
        <v>685635852.41999996</v>
      </c>
      <c r="J308" s="266" t="s">
        <v>1713</v>
      </c>
    </row>
    <row r="309" spans="1:10" s="236" customFormat="1" ht="15.75">
      <c r="A309" s="102" t="s">
        <v>1337</v>
      </c>
      <c r="B309" s="102">
        <v>149</v>
      </c>
      <c r="C309" s="102" t="s">
        <v>1971</v>
      </c>
      <c r="D309" s="243"/>
      <c r="E309" s="102"/>
      <c r="F309" s="102" t="s">
        <v>2187</v>
      </c>
      <c r="G309" s="246">
        <v>33842.639999999999</v>
      </c>
      <c r="H309" s="245"/>
      <c r="I309" s="246">
        <v>685602009.77999997</v>
      </c>
      <c r="J309" s="266" t="s">
        <v>1713</v>
      </c>
    </row>
    <row r="310" spans="1:10" s="236" customFormat="1" ht="15.75">
      <c r="A310" s="102" t="s">
        <v>1337</v>
      </c>
      <c r="B310" s="102">
        <v>149</v>
      </c>
      <c r="C310" s="102" t="s">
        <v>1971</v>
      </c>
      <c r="D310" s="243"/>
      <c r="E310" s="102"/>
      <c r="F310" s="102" t="s">
        <v>2188</v>
      </c>
      <c r="G310" s="246">
        <v>92293.49</v>
      </c>
      <c r="H310" s="245"/>
      <c r="I310" s="246">
        <v>685509716.28999996</v>
      </c>
      <c r="J310" s="266" t="s">
        <v>1713</v>
      </c>
    </row>
    <row r="311" spans="1:10" s="236" customFormat="1" ht="15.75">
      <c r="A311" s="102" t="s">
        <v>1337</v>
      </c>
      <c r="B311" s="102">
        <v>149</v>
      </c>
      <c r="C311" s="102" t="s">
        <v>1971</v>
      </c>
      <c r="D311" s="243"/>
      <c r="E311" s="102"/>
      <c r="F311" s="102" t="s">
        <v>2189</v>
      </c>
      <c r="G311" s="246">
        <v>69220.12</v>
      </c>
      <c r="H311" s="245"/>
      <c r="I311" s="246">
        <v>685440496.16999996</v>
      </c>
      <c r="J311" s="266" t="s">
        <v>1713</v>
      </c>
    </row>
    <row r="312" spans="1:10" s="236" customFormat="1" ht="15.75">
      <c r="A312" s="102" t="s">
        <v>1337</v>
      </c>
      <c r="B312" s="102">
        <v>149</v>
      </c>
      <c r="C312" s="102" t="s">
        <v>1971</v>
      </c>
      <c r="D312" s="243"/>
      <c r="E312" s="102"/>
      <c r="F312" s="102" t="s">
        <v>2190</v>
      </c>
      <c r="G312" s="246">
        <v>14997.69</v>
      </c>
      <c r="H312" s="245"/>
      <c r="I312" s="246">
        <v>685425498.48000002</v>
      </c>
      <c r="J312" s="266" t="s">
        <v>1713</v>
      </c>
    </row>
    <row r="313" spans="1:10" s="236" customFormat="1" ht="15.75">
      <c r="A313" s="102" t="s">
        <v>1337</v>
      </c>
      <c r="B313" s="102">
        <v>149</v>
      </c>
      <c r="C313" s="102" t="s">
        <v>1971</v>
      </c>
      <c r="D313" s="243"/>
      <c r="E313" s="102"/>
      <c r="F313" s="102" t="s">
        <v>2191</v>
      </c>
      <c r="G313" s="246">
        <v>41035.879999999997</v>
      </c>
      <c r="H313" s="245"/>
      <c r="I313" s="246">
        <v>685384462.60000002</v>
      </c>
      <c r="J313" s="266" t="s">
        <v>1713</v>
      </c>
    </row>
    <row r="314" spans="1:10" s="236" customFormat="1" ht="15.75">
      <c r="A314" s="102" t="s">
        <v>1337</v>
      </c>
      <c r="B314" s="102">
        <v>149</v>
      </c>
      <c r="C314" s="102" t="s">
        <v>1971</v>
      </c>
      <c r="D314" s="243"/>
      <c r="E314" s="102"/>
      <c r="F314" s="102" t="s">
        <v>2192</v>
      </c>
      <c r="G314" s="246">
        <v>82074.11</v>
      </c>
      <c r="H314" s="245"/>
      <c r="I314" s="246">
        <v>685302388.49000001</v>
      </c>
      <c r="J314" s="266" t="s">
        <v>1713</v>
      </c>
    </row>
    <row r="315" spans="1:10" s="236" customFormat="1" ht="15.75">
      <c r="A315" s="102" t="s">
        <v>1337</v>
      </c>
      <c r="B315" s="102">
        <v>149</v>
      </c>
      <c r="C315" s="102" t="s">
        <v>1971</v>
      </c>
      <c r="D315" s="243"/>
      <c r="E315" s="102"/>
      <c r="F315" s="102" t="s">
        <v>2193</v>
      </c>
      <c r="G315" s="246">
        <v>17766.5</v>
      </c>
      <c r="H315" s="245"/>
      <c r="I315" s="246">
        <v>685284621.99000001</v>
      </c>
      <c r="J315" s="266" t="s">
        <v>1713</v>
      </c>
    </row>
    <row r="316" spans="1:10" s="236" customFormat="1" ht="15.75">
      <c r="A316" s="102" t="s">
        <v>1337</v>
      </c>
      <c r="B316" s="102">
        <v>149</v>
      </c>
      <c r="C316" s="102" t="s">
        <v>1971</v>
      </c>
      <c r="D316" s="243"/>
      <c r="E316" s="102"/>
      <c r="F316" s="102" t="s">
        <v>2194</v>
      </c>
      <c r="G316" s="246">
        <v>138440.24</v>
      </c>
      <c r="H316" s="245"/>
      <c r="I316" s="246">
        <v>685146181.75</v>
      </c>
      <c r="J316" s="266" t="s">
        <v>1713</v>
      </c>
    </row>
    <row r="317" spans="1:10" s="236" customFormat="1" ht="15.75">
      <c r="A317" s="102" t="s">
        <v>1337</v>
      </c>
      <c r="B317" s="102">
        <v>149</v>
      </c>
      <c r="C317" s="102" t="s">
        <v>1971</v>
      </c>
      <c r="D317" s="243"/>
      <c r="E317" s="102"/>
      <c r="F317" s="102" t="s">
        <v>2195</v>
      </c>
      <c r="G317" s="246">
        <v>8306.41</v>
      </c>
      <c r="H317" s="245"/>
      <c r="I317" s="246">
        <v>685137875.34000003</v>
      </c>
      <c r="J317" s="266" t="s">
        <v>1713</v>
      </c>
    </row>
    <row r="318" spans="1:10" s="236" customFormat="1" ht="15.75">
      <c r="A318" s="102" t="s">
        <v>1337</v>
      </c>
      <c r="B318" s="102">
        <v>149</v>
      </c>
      <c r="C318" s="102" t="s">
        <v>1971</v>
      </c>
      <c r="D318" s="243"/>
      <c r="E318" s="102"/>
      <c r="F318" s="102" t="s">
        <v>2196</v>
      </c>
      <c r="G318" s="246">
        <v>138108.68</v>
      </c>
      <c r="H318" s="245"/>
      <c r="I318" s="246">
        <v>684999766.65999997</v>
      </c>
      <c r="J318" s="266" t="s">
        <v>1713</v>
      </c>
    </row>
    <row r="319" spans="1:10" s="236" customFormat="1" ht="15.75">
      <c r="A319" s="102" t="s">
        <v>1337</v>
      </c>
      <c r="B319" s="102">
        <v>149</v>
      </c>
      <c r="C319" s="102" t="s">
        <v>1971</v>
      </c>
      <c r="D319" s="243"/>
      <c r="E319" s="102"/>
      <c r="F319" s="102" t="s">
        <v>2197</v>
      </c>
      <c r="G319" s="246">
        <v>9000000</v>
      </c>
      <c r="H319" s="245"/>
      <c r="I319" s="246">
        <v>675999766.65999997</v>
      </c>
      <c r="J319" s="266" t="s">
        <v>1713</v>
      </c>
    </row>
    <row r="320" spans="1:10" s="236" customFormat="1" ht="15.75">
      <c r="A320" s="102" t="s">
        <v>1337</v>
      </c>
      <c r="B320" s="102">
        <v>149</v>
      </c>
      <c r="C320" s="102" t="s">
        <v>1971</v>
      </c>
      <c r="D320" s="243"/>
      <c r="E320" s="102"/>
      <c r="F320" s="102" t="s">
        <v>2198</v>
      </c>
      <c r="G320" s="246">
        <v>261744.24</v>
      </c>
      <c r="H320" s="245"/>
      <c r="I320" s="246">
        <v>675738022.41999996</v>
      </c>
      <c r="J320" s="266" t="s">
        <v>1713</v>
      </c>
    </row>
    <row r="321" spans="1:10" s="236" customFormat="1" ht="15.75">
      <c r="A321" s="102" t="s">
        <v>1337</v>
      </c>
      <c r="B321" s="102">
        <v>149</v>
      </c>
      <c r="C321" s="102" t="s">
        <v>1971</v>
      </c>
      <c r="D321" s="243"/>
      <c r="E321" s="102"/>
      <c r="F321" s="102" t="s">
        <v>2199</v>
      </c>
      <c r="G321" s="246">
        <v>14997.69</v>
      </c>
      <c r="H321" s="245"/>
      <c r="I321" s="246">
        <v>675723024.73000002</v>
      </c>
      <c r="J321" s="266" t="s">
        <v>1713</v>
      </c>
    </row>
    <row r="322" spans="1:10" s="236" customFormat="1" ht="15.75">
      <c r="A322" s="102" t="s">
        <v>1337</v>
      </c>
      <c r="B322" s="102">
        <v>149</v>
      </c>
      <c r="C322" s="102" t="s">
        <v>1971</v>
      </c>
      <c r="D322" s="243"/>
      <c r="E322" s="102"/>
      <c r="F322" s="102" t="s">
        <v>2200</v>
      </c>
      <c r="G322" s="246">
        <v>81623.570000000007</v>
      </c>
      <c r="H322" s="245"/>
      <c r="I322" s="246">
        <v>675641401.15999997</v>
      </c>
      <c r="J322" s="266" t="s">
        <v>1713</v>
      </c>
    </row>
    <row r="323" spans="1:10" s="236" customFormat="1" ht="15.75">
      <c r="A323" s="102" t="s">
        <v>1337</v>
      </c>
      <c r="B323" s="102">
        <v>149</v>
      </c>
      <c r="C323" s="102" t="s">
        <v>1971</v>
      </c>
      <c r="D323" s="243"/>
      <c r="E323" s="102"/>
      <c r="F323" s="102" t="s">
        <v>2201</v>
      </c>
      <c r="G323" s="246">
        <v>182593.91</v>
      </c>
      <c r="H323" s="245"/>
      <c r="I323" s="246">
        <v>675458807.25</v>
      </c>
      <c r="J323" s="266" t="s">
        <v>1713</v>
      </c>
    </row>
    <row r="324" spans="1:10" s="236" customFormat="1" ht="15.75">
      <c r="A324" s="102" t="s">
        <v>1337</v>
      </c>
      <c r="B324" s="102">
        <v>149</v>
      </c>
      <c r="C324" s="102" t="s">
        <v>1971</v>
      </c>
      <c r="D324" s="243"/>
      <c r="E324" s="102"/>
      <c r="F324" s="102" t="s">
        <v>2202</v>
      </c>
      <c r="G324" s="246">
        <v>151520.94</v>
      </c>
      <c r="H324" s="245"/>
      <c r="I324" s="246">
        <v>675307286.30999994</v>
      </c>
      <c r="J324" s="266" t="s">
        <v>1713</v>
      </c>
    </row>
    <row r="325" spans="1:10" s="236" customFormat="1" ht="15.75">
      <c r="A325" s="102" t="s">
        <v>1337</v>
      </c>
      <c r="B325" s="102">
        <v>149</v>
      </c>
      <c r="C325" s="102" t="s">
        <v>1971</v>
      </c>
      <c r="D325" s="243"/>
      <c r="E325" s="102"/>
      <c r="F325" s="102" t="s">
        <v>2203</v>
      </c>
      <c r="G325" s="246">
        <v>154602.43</v>
      </c>
      <c r="H325" s="245"/>
      <c r="I325" s="246">
        <v>675152683.88</v>
      </c>
      <c r="J325" s="266" t="s">
        <v>1713</v>
      </c>
    </row>
    <row r="326" spans="1:10" s="236" customFormat="1" ht="15.75">
      <c r="A326" s="102" t="s">
        <v>1337</v>
      </c>
      <c r="B326" s="102">
        <v>149</v>
      </c>
      <c r="C326" s="102" t="s">
        <v>1971</v>
      </c>
      <c r="D326" s="243"/>
      <c r="E326" s="102"/>
      <c r="F326" s="102" t="s">
        <v>2204</v>
      </c>
      <c r="G326" s="246">
        <v>90547.4</v>
      </c>
      <c r="H326" s="245"/>
      <c r="I326" s="246">
        <v>675062136.48000002</v>
      </c>
      <c r="J326" s="266" t="s">
        <v>1713</v>
      </c>
    </row>
    <row r="327" spans="1:10" s="236" customFormat="1" ht="15.75">
      <c r="A327" s="102" t="s">
        <v>1337</v>
      </c>
      <c r="B327" s="102">
        <v>149</v>
      </c>
      <c r="C327" s="102" t="s">
        <v>1971</v>
      </c>
      <c r="D327" s="243"/>
      <c r="E327" s="102"/>
      <c r="F327" s="102" t="s">
        <v>2205</v>
      </c>
      <c r="G327" s="246">
        <v>74282.63</v>
      </c>
      <c r="H327" s="245"/>
      <c r="I327" s="246">
        <v>674987853.85000002</v>
      </c>
      <c r="J327" s="266" t="s">
        <v>1713</v>
      </c>
    </row>
    <row r="328" spans="1:10" s="236" customFormat="1" ht="15.75">
      <c r="A328" s="102" t="s">
        <v>1337</v>
      </c>
      <c r="B328" s="102">
        <v>149</v>
      </c>
      <c r="C328" s="102" t="s">
        <v>1971</v>
      </c>
      <c r="D328" s="243"/>
      <c r="E328" s="102"/>
      <c r="F328" s="102" t="s">
        <v>2206</v>
      </c>
      <c r="G328" s="246">
        <v>9494.15</v>
      </c>
      <c r="H328" s="245"/>
      <c r="I328" s="246">
        <v>674978359.70000005</v>
      </c>
      <c r="J328" s="266" t="s">
        <v>1713</v>
      </c>
    </row>
    <row r="329" spans="1:10" s="236" customFormat="1" ht="15.75">
      <c r="A329" s="102" t="s">
        <v>1337</v>
      </c>
      <c r="B329" s="102">
        <v>149</v>
      </c>
      <c r="C329" s="102" t="s">
        <v>1971</v>
      </c>
      <c r="D329" s="243"/>
      <c r="E329" s="102"/>
      <c r="F329" s="102" t="s">
        <v>2207</v>
      </c>
      <c r="G329" s="246">
        <v>34923.480000000003</v>
      </c>
      <c r="H329" s="245"/>
      <c r="I329" s="246">
        <v>674943436.22000003</v>
      </c>
      <c r="J329" s="266" t="s">
        <v>1713</v>
      </c>
    </row>
    <row r="330" spans="1:10" s="236" customFormat="1" ht="15.75">
      <c r="A330" s="102" t="s">
        <v>1337</v>
      </c>
      <c r="B330" s="102">
        <v>149</v>
      </c>
      <c r="C330" s="102" t="s">
        <v>1971</v>
      </c>
      <c r="D330" s="243"/>
      <c r="E330" s="102"/>
      <c r="F330" s="102" t="s">
        <v>2208</v>
      </c>
      <c r="G330" s="246">
        <v>70510.69</v>
      </c>
      <c r="H330" s="245"/>
      <c r="I330" s="246">
        <v>674872925.52999997</v>
      </c>
      <c r="J330" s="266" t="s">
        <v>1713</v>
      </c>
    </row>
    <row r="331" spans="1:10" s="236" customFormat="1" ht="15.75">
      <c r="A331" s="102" t="s">
        <v>1337</v>
      </c>
      <c r="B331" s="102">
        <v>149</v>
      </c>
      <c r="C331" s="102" t="s">
        <v>1971</v>
      </c>
      <c r="D331" s="243"/>
      <c r="E331" s="102"/>
      <c r="F331" s="102" t="s">
        <v>2209</v>
      </c>
      <c r="G331" s="246">
        <v>118763.27</v>
      </c>
      <c r="H331" s="245"/>
      <c r="I331" s="246">
        <v>674754162.25999999</v>
      </c>
      <c r="J331" s="266" t="s">
        <v>1713</v>
      </c>
    </row>
    <row r="332" spans="1:10" s="236" customFormat="1" ht="15.75">
      <c r="A332" s="102" t="s">
        <v>1337</v>
      </c>
      <c r="B332" s="102">
        <v>149</v>
      </c>
      <c r="C332" s="102" t="s">
        <v>1971</v>
      </c>
      <c r="D332" s="243"/>
      <c r="E332" s="102"/>
      <c r="F332" s="102" t="s">
        <v>2210</v>
      </c>
      <c r="G332" s="246">
        <v>8306.41</v>
      </c>
      <c r="H332" s="245"/>
      <c r="I332" s="246">
        <v>674745855.85000002</v>
      </c>
      <c r="J332" s="266" t="s">
        <v>1713</v>
      </c>
    </row>
    <row r="333" spans="1:10" s="236" customFormat="1" ht="15.75">
      <c r="A333" s="102" t="s">
        <v>1337</v>
      </c>
      <c r="B333" s="102">
        <v>149</v>
      </c>
      <c r="C333" s="102" t="s">
        <v>1971</v>
      </c>
      <c r="D333" s="243"/>
      <c r="E333" s="102"/>
      <c r="F333" s="102" t="s">
        <v>2211</v>
      </c>
      <c r="G333" s="246">
        <v>25947.54</v>
      </c>
      <c r="H333" s="245"/>
      <c r="I333" s="246">
        <v>674719908.30999994</v>
      </c>
      <c r="J333" s="266" t="s">
        <v>1713</v>
      </c>
    </row>
    <row r="334" spans="1:10" s="236" customFormat="1" ht="15.75">
      <c r="A334" s="102" t="s">
        <v>1337</v>
      </c>
      <c r="B334" s="102">
        <v>149</v>
      </c>
      <c r="C334" s="102" t="s">
        <v>1971</v>
      </c>
      <c r="D334" s="243"/>
      <c r="E334" s="102"/>
      <c r="F334" s="102" t="s">
        <v>2212</v>
      </c>
      <c r="G334" s="246">
        <v>128215.86</v>
      </c>
      <c r="H334" s="245"/>
      <c r="I334" s="246">
        <v>674591692.45000005</v>
      </c>
      <c r="J334" s="266" t="s">
        <v>1713</v>
      </c>
    </row>
    <row r="335" spans="1:10" s="236" customFormat="1" ht="15.75">
      <c r="A335" s="102" t="s">
        <v>1337</v>
      </c>
      <c r="B335" s="102">
        <v>149</v>
      </c>
      <c r="C335" s="102" t="s">
        <v>1971</v>
      </c>
      <c r="D335" s="243"/>
      <c r="E335" s="102"/>
      <c r="F335" s="102" t="s">
        <v>2213</v>
      </c>
      <c r="G335" s="246">
        <v>242002.7</v>
      </c>
      <c r="H335" s="245"/>
      <c r="I335" s="246">
        <v>674349689.75</v>
      </c>
      <c r="J335" s="266" t="s">
        <v>1713</v>
      </c>
    </row>
    <row r="336" spans="1:10" s="236" customFormat="1" ht="15.75">
      <c r="A336" s="102" t="s">
        <v>1337</v>
      </c>
      <c r="B336" s="102">
        <v>149</v>
      </c>
      <c r="C336" s="102" t="s">
        <v>1971</v>
      </c>
      <c r="D336" s="243"/>
      <c r="E336" s="102"/>
      <c r="F336" s="102" t="s">
        <v>2214</v>
      </c>
      <c r="G336" s="246">
        <v>45567.05</v>
      </c>
      <c r="H336" s="245"/>
      <c r="I336" s="246">
        <v>674304122.70000005</v>
      </c>
      <c r="J336" s="266" t="s">
        <v>1713</v>
      </c>
    </row>
    <row r="337" spans="1:10" s="236" customFormat="1" ht="15.75">
      <c r="A337" s="102" t="s">
        <v>1337</v>
      </c>
      <c r="B337" s="102">
        <v>149</v>
      </c>
      <c r="C337" s="102" t="s">
        <v>1971</v>
      </c>
      <c r="D337" s="243"/>
      <c r="E337" s="102"/>
      <c r="F337" s="102" t="s">
        <v>2215</v>
      </c>
      <c r="G337" s="246">
        <v>471892.6</v>
      </c>
      <c r="H337" s="245"/>
      <c r="I337" s="246">
        <v>673832230.10000002</v>
      </c>
      <c r="J337" s="266" t="s">
        <v>1713</v>
      </c>
    </row>
    <row r="338" spans="1:10" s="236" customFormat="1" ht="15.75">
      <c r="A338" s="102" t="s">
        <v>1337</v>
      </c>
      <c r="B338" s="102">
        <v>149</v>
      </c>
      <c r="C338" s="102" t="s">
        <v>1971</v>
      </c>
      <c r="D338" s="243"/>
      <c r="E338" s="102"/>
      <c r="F338" s="102" t="s">
        <v>2216</v>
      </c>
      <c r="G338" s="246">
        <v>38461.54</v>
      </c>
      <c r="H338" s="245"/>
      <c r="I338" s="246">
        <v>673793768.55999994</v>
      </c>
      <c r="J338" s="266" t="s">
        <v>1713</v>
      </c>
    </row>
    <row r="339" spans="1:10" s="236" customFormat="1" ht="15.75">
      <c r="A339" s="102" t="s">
        <v>1337</v>
      </c>
      <c r="B339" s="102">
        <v>149</v>
      </c>
      <c r="C339" s="102" t="s">
        <v>1971</v>
      </c>
      <c r="D339" s="243"/>
      <c r="E339" s="102"/>
      <c r="F339" s="102" t="s">
        <v>2157</v>
      </c>
      <c r="G339" s="246">
        <v>749157.57</v>
      </c>
      <c r="H339" s="245"/>
      <c r="I339" s="246">
        <v>673044610.99000001</v>
      </c>
      <c r="J339" s="266" t="s">
        <v>1713</v>
      </c>
    </row>
    <row r="340" spans="1:10" s="236" customFormat="1" ht="15.75">
      <c r="A340" s="102" t="s">
        <v>1337</v>
      </c>
      <c r="B340" s="102">
        <v>149</v>
      </c>
      <c r="C340" s="102" t="s">
        <v>1971</v>
      </c>
      <c r="D340" s="243"/>
      <c r="E340" s="102"/>
      <c r="F340" s="102" t="s">
        <v>2158</v>
      </c>
      <c r="G340" s="246">
        <v>1053754.08</v>
      </c>
      <c r="H340" s="245"/>
      <c r="I340" s="246">
        <v>671990856.90999997</v>
      </c>
      <c r="J340" s="266" t="s">
        <v>1713</v>
      </c>
    </row>
    <row r="341" spans="1:10" s="236" customFormat="1" ht="15.75">
      <c r="A341" s="102" t="s">
        <v>1337</v>
      </c>
      <c r="B341" s="102">
        <v>149</v>
      </c>
      <c r="C341" s="102" t="s">
        <v>1971</v>
      </c>
      <c r="D341" s="243"/>
      <c r="E341" s="102"/>
      <c r="F341" s="102" t="s">
        <v>2217</v>
      </c>
      <c r="G341" s="246">
        <v>6645.13</v>
      </c>
      <c r="H341" s="245"/>
      <c r="I341" s="246">
        <v>671984211.77999997</v>
      </c>
      <c r="J341" s="266" t="s">
        <v>1713</v>
      </c>
    </row>
    <row r="342" spans="1:10" s="236" customFormat="1" ht="15.75">
      <c r="A342" s="102" t="s">
        <v>1337</v>
      </c>
      <c r="B342" s="102">
        <v>149</v>
      </c>
      <c r="C342" s="102" t="s">
        <v>1971</v>
      </c>
      <c r="D342" s="243"/>
      <c r="E342" s="102"/>
      <c r="F342" s="102" t="s">
        <v>2159</v>
      </c>
      <c r="G342" s="246">
        <v>3001073.78</v>
      </c>
      <c r="H342" s="245"/>
      <c r="I342" s="246">
        <v>668983138</v>
      </c>
      <c r="J342" s="266" t="s">
        <v>1713</v>
      </c>
    </row>
    <row r="343" spans="1:10" s="236" customFormat="1" ht="15.75">
      <c r="A343" s="102" t="s">
        <v>1337</v>
      </c>
      <c r="B343" s="102">
        <v>149</v>
      </c>
      <c r="C343" s="102" t="s">
        <v>1971</v>
      </c>
      <c r="D343" s="243"/>
      <c r="E343" s="102"/>
      <c r="F343" s="102" t="s">
        <v>2218</v>
      </c>
      <c r="G343" s="246">
        <v>9030272.6099999994</v>
      </c>
      <c r="H343" s="245"/>
      <c r="I343" s="246">
        <v>659952865.38999999</v>
      </c>
      <c r="J343" s="266" t="s">
        <v>1713</v>
      </c>
    </row>
    <row r="344" spans="1:10" s="236" customFormat="1" ht="15.75">
      <c r="A344" s="102" t="s">
        <v>1338</v>
      </c>
      <c r="B344" s="102">
        <v>2095</v>
      </c>
      <c r="C344" s="102" t="s">
        <v>1971</v>
      </c>
      <c r="D344" s="243"/>
      <c r="E344" s="102" t="s">
        <v>1349</v>
      </c>
      <c r="F344" s="102" t="s">
        <v>2219</v>
      </c>
      <c r="G344" s="245"/>
      <c r="H344" s="246">
        <v>11306.41</v>
      </c>
      <c r="I344" s="246">
        <v>659964171.79999995</v>
      </c>
      <c r="J344" s="266" t="s">
        <v>1713</v>
      </c>
    </row>
    <row r="345" spans="1:10" s="236" customFormat="1" ht="15.75">
      <c r="A345" s="102" t="s">
        <v>1338</v>
      </c>
      <c r="B345" s="102">
        <v>2095</v>
      </c>
      <c r="C345" s="102" t="s">
        <v>1971</v>
      </c>
      <c r="D345" s="243"/>
      <c r="E345" s="102" t="s">
        <v>1349</v>
      </c>
      <c r="F345" s="102" t="s">
        <v>2220</v>
      </c>
      <c r="G345" s="245"/>
      <c r="H345" s="246">
        <v>18844.02</v>
      </c>
      <c r="I345" s="246">
        <v>659983015.82000005</v>
      </c>
      <c r="J345" s="266" t="s">
        <v>1713</v>
      </c>
    </row>
    <row r="346" spans="1:10" s="236" customFormat="1" ht="15.75">
      <c r="A346" s="102" t="s">
        <v>1338</v>
      </c>
      <c r="B346" s="102">
        <v>2095</v>
      </c>
      <c r="C346" s="102" t="s">
        <v>1971</v>
      </c>
      <c r="D346" s="243"/>
      <c r="E346" s="102" t="s">
        <v>1349</v>
      </c>
      <c r="F346" s="102" t="s">
        <v>2221</v>
      </c>
      <c r="G346" s="245"/>
      <c r="H346" s="246">
        <v>12748.62</v>
      </c>
      <c r="I346" s="246">
        <v>659995764.44000006</v>
      </c>
      <c r="J346" s="266" t="s">
        <v>1713</v>
      </c>
    </row>
    <row r="347" spans="1:10" s="236" customFormat="1" ht="15.75">
      <c r="A347" s="102" t="s">
        <v>1338</v>
      </c>
      <c r="B347" s="102">
        <v>2095</v>
      </c>
      <c r="C347" s="102" t="s">
        <v>1971</v>
      </c>
      <c r="D347" s="243"/>
      <c r="E347" s="102" t="s">
        <v>1349</v>
      </c>
      <c r="F347" s="102" t="s">
        <v>2222</v>
      </c>
      <c r="G347" s="245"/>
      <c r="H347" s="246">
        <v>16075.22</v>
      </c>
      <c r="I347" s="246">
        <v>660011839.65999997</v>
      </c>
      <c r="J347" s="266" t="s">
        <v>1713</v>
      </c>
    </row>
    <row r="348" spans="1:10" s="236" customFormat="1" ht="15.75">
      <c r="A348" s="102" t="s">
        <v>1338</v>
      </c>
      <c r="B348" s="102">
        <v>2095</v>
      </c>
      <c r="C348" s="102" t="s">
        <v>1971</v>
      </c>
      <c r="D348" s="243"/>
      <c r="E348" s="102" t="s">
        <v>1349</v>
      </c>
      <c r="F348" s="102" t="s">
        <v>2223</v>
      </c>
      <c r="G348" s="245"/>
      <c r="H348" s="246">
        <v>8037.61</v>
      </c>
      <c r="I348" s="246">
        <v>660019877.26999998</v>
      </c>
      <c r="J348" s="266" t="s">
        <v>1713</v>
      </c>
    </row>
    <row r="349" spans="1:10" s="236" customFormat="1" ht="15.75">
      <c r="A349" s="102" t="s">
        <v>1338</v>
      </c>
      <c r="B349" s="102">
        <v>2095</v>
      </c>
      <c r="C349" s="102" t="s">
        <v>1971</v>
      </c>
      <c r="D349" s="243"/>
      <c r="E349" s="102" t="s">
        <v>1349</v>
      </c>
      <c r="F349" s="102" t="s">
        <v>2224</v>
      </c>
      <c r="G349" s="245"/>
      <c r="H349" s="246">
        <v>7752.65</v>
      </c>
      <c r="I349" s="246">
        <v>660027629.91999996</v>
      </c>
      <c r="J349" s="266" t="s">
        <v>1713</v>
      </c>
    </row>
    <row r="350" spans="1:10" s="236" customFormat="1" ht="15.75">
      <c r="A350" s="102" t="s">
        <v>1338</v>
      </c>
      <c r="B350" s="102">
        <v>2095</v>
      </c>
      <c r="C350" s="102" t="s">
        <v>1971</v>
      </c>
      <c r="D350" s="243"/>
      <c r="E350" s="102" t="s">
        <v>1349</v>
      </c>
      <c r="F350" s="102" t="s">
        <v>2225</v>
      </c>
      <c r="G350" s="245"/>
      <c r="H350" s="246">
        <v>7983.85</v>
      </c>
      <c r="I350" s="246">
        <v>660035613.76999998</v>
      </c>
      <c r="J350" s="266" t="s">
        <v>1713</v>
      </c>
    </row>
    <row r="351" spans="1:10" s="236" customFormat="1" ht="15.75">
      <c r="A351" s="102" t="s">
        <v>1338</v>
      </c>
      <c r="B351" s="102">
        <v>2095</v>
      </c>
      <c r="C351" s="102" t="s">
        <v>1971</v>
      </c>
      <c r="D351" s="243"/>
      <c r="E351" s="102" t="s">
        <v>1349</v>
      </c>
      <c r="F351" s="102" t="s">
        <v>2226</v>
      </c>
      <c r="G351" s="245"/>
      <c r="H351" s="246">
        <v>11306.41</v>
      </c>
      <c r="I351" s="246">
        <v>660046920.17999995</v>
      </c>
      <c r="J351" s="266" t="s">
        <v>1713</v>
      </c>
    </row>
    <row r="352" spans="1:10" s="236" customFormat="1" ht="15.75">
      <c r="A352" s="102" t="s">
        <v>1338</v>
      </c>
      <c r="B352" s="102">
        <v>2095</v>
      </c>
      <c r="C352" s="102" t="s">
        <v>1971</v>
      </c>
      <c r="D352" s="243"/>
      <c r="E352" s="102" t="s">
        <v>1349</v>
      </c>
      <c r="F352" s="102" t="s">
        <v>2227</v>
      </c>
      <c r="G352" s="245"/>
      <c r="H352" s="246">
        <v>9422.01</v>
      </c>
      <c r="I352" s="246">
        <v>660056342.19000006</v>
      </c>
      <c r="J352" s="266" t="s">
        <v>1713</v>
      </c>
    </row>
    <row r="353" spans="1:10" s="236" customFormat="1" ht="15.75">
      <c r="A353" s="102" t="s">
        <v>1338</v>
      </c>
      <c r="B353" s="102">
        <v>2095</v>
      </c>
      <c r="C353" s="102" t="s">
        <v>1971</v>
      </c>
      <c r="D353" s="243"/>
      <c r="E353" s="102" t="s">
        <v>1349</v>
      </c>
      <c r="F353" s="102" t="s">
        <v>2163</v>
      </c>
      <c r="G353" s="245"/>
      <c r="H353" s="246">
        <v>39914.99</v>
      </c>
      <c r="I353" s="246">
        <v>660096257.17999995</v>
      </c>
      <c r="J353" s="266" t="s">
        <v>1713</v>
      </c>
    </row>
    <row r="354" spans="1:10" s="236" customFormat="1" ht="15.75">
      <c r="A354" s="102" t="s">
        <v>1338</v>
      </c>
      <c r="B354" s="102">
        <v>2095</v>
      </c>
      <c r="C354" s="102" t="s">
        <v>1971</v>
      </c>
      <c r="D354" s="243"/>
      <c r="E354" s="102" t="s">
        <v>1349</v>
      </c>
      <c r="F354" s="102" t="s">
        <v>2228</v>
      </c>
      <c r="G354" s="245"/>
      <c r="H354" s="246">
        <v>23458.7</v>
      </c>
      <c r="I354" s="246">
        <v>660119715.88</v>
      </c>
      <c r="J354" s="266" t="s">
        <v>1713</v>
      </c>
    </row>
    <row r="355" spans="1:10" s="236" customFormat="1" ht="15.75">
      <c r="A355" s="102" t="s">
        <v>1338</v>
      </c>
      <c r="B355" s="102">
        <v>2095</v>
      </c>
      <c r="C355" s="102" t="s">
        <v>1971</v>
      </c>
      <c r="D355" s="243"/>
      <c r="E355" s="102" t="s">
        <v>1349</v>
      </c>
      <c r="F355" s="102" t="s">
        <v>2229</v>
      </c>
      <c r="G355" s="245"/>
      <c r="H355" s="246">
        <v>16922.009999999998</v>
      </c>
      <c r="I355" s="246">
        <v>660136637.88999999</v>
      </c>
      <c r="J355" s="266" t="s">
        <v>1713</v>
      </c>
    </row>
    <row r="356" spans="1:10" s="236" customFormat="1" ht="15.75">
      <c r="A356" s="102" t="s">
        <v>1338</v>
      </c>
      <c r="B356" s="102">
        <v>2095</v>
      </c>
      <c r="C356" s="102" t="s">
        <v>1971</v>
      </c>
      <c r="D356" s="243"/>
      <c r="E356" s="102" t="s">
        <v>1349</v>
      </c>
      <c r="F356" s="102" t="s">
        <v>2230</v>
      </c>
      <c r="G356" s="245"/>
      <c r="H356" s="246">
        <v>14133.02</v>
      </c>
      <c r="I356" s="246">
        <v>660150770.90999997</v>
      </c>
      <c r="J356" s="266" t="s">
        <v>1713</v>
      </c>
    </row>
    <row r="357" spans="1:10" s="236" customFormat="1" ht="15.75">
      <c r="A357" s="102" t="s">
        <v>1338</v>
      </c>
      <c r="B357" s="102">
        <v>2095</v>
      </c>
      <c r="C357" s="102" t="s">
        <v>1971</v>
      </c>
      <c r="D357" s="243"/>
      <c r="E357" s="102" t="s">
        <v>1349</v>
      </c>
      <c r="F357" s="102" t="s">
        <v>2231</v>
      </c>
      <c r="G357" s="245"/>
      <c r="H357" s="246">
        <v>29133.02</v>
      </c>
      <c r="I357" s="246">
        <v>660179903.92999995</v>
      </c>
      <c r="J357" s="266" t="s">
        <v>1713</v>
      </c>
    </row>
    <row r="358" spans="1:10" s="236" customFormat="1" ht="15.75">
      <c r="A358" s="102" t="s">
        <v>1338</v>
      </c>
      <c r="B358" s="102">
        <v>2095</v>
      </c>
      <c r="C358" s="102" t="s">
        <v>1971</v>
      </c>
      <c r="D358" s="243"/>
      <c r="E358" s="102" t="s">
        <v>1349</v>
      </c>
      <c r="F358" s="102" t="s">
        <v>2232</v>
      </c>
      <c r="G358" s="245"/>
      <c r="H358" s="246">
        <v>9422.01</v>
      </c>
      <c r="I358" s="246">
        <v>660189325.94000006</v>
      </c>
      <c r="J358" s="266" t="s">
        <v>1713</v>
      </c>
    </row>
    <row r="359" spans="1:10" s="236" customFormat="1" ht="15.75">
      <c r="A359" s="102" t="s">
        <v>1338</v>
      </c>
      <c r="B359" s="102">
        <v>2095</v>
      </c>
      <c r="C359" s="102" t="s">
        <v>1971</v>
      </c>
      <c r="D359" s="243"/>
      <c r="E359" s="102" t="s">
        <v>1349</v>
      </c>
      <c r="F359" s="102" t="s">
        <v>2233</v>
      </c>
      <c r="G359" s="245"/>
      <c r="H359" s="246">
        <v>19422.009999999998</v>
      </c>
      <c r="I359" s="246">
        <v>660208747.95000005</v>
      </c>
      <c r="J359" s="266" t="s">
        <v>1713</v>
      </c>
    </row>
    <row r="360" spans="1:10" s="236" customFormat="1" ht="15.75">
      <c r="A360" s="102" t="s">
        <v>1338</v>
      </c>
      <c r="B360" s="102">
        <v>2095</v>
      </c>
      <c r="C360" s="102" t="s">
        <v>1971</v>
      </c>
      <c r="D360" s="243"/>
      <c r="E360" s="102" t="s">
        <v>1349</v>
      </c>
      <c r="F360" s="102" t="s">
        <v>2234</v>
      </c>
      <c r="G360" s="245"/>
      <c r="H360" s="246">
        <v>29133.02</v>
      </c>
      <c r="I360" s="246">
        <v>660237880.97000003</v>
      </c>
      <c r="J360" s="266" t="s">
        <v>1713</v>
      </c>
    </row>
    <row r="361" spans="1:10" s="236" customFormat="1" ht="15.75">
      <c r="A361" s="102" t="s">
        <v>1338</v>
      </c>
      <c r="B361" s="102">
        <v>2095</v>
      </c>
      <c r="C361" s="102" t="s">
        <v>1971</v>
      </c>
      <c r="D361" s="243"/>
      <c r="E361" s="102" t="s">
        <v>1349</v>
      </c>
      <c r="F361" s="102" t="s">
        <v>2235</v>
      </c>
      <c r="G361" s="245"/>
      <c r="H361" s="246">
        <v>19422.009999999998</v>
      </c>
      <c r="I361" s="246">
        <v>660257302.98000002</v>
      </c>
      <c r="J361" s="266" t="s">
        <v>1713</v>
      </c>
    </row>
    <row r="362" spans="1:10" s="236" customFormat="1" ht="15.75">
      <c r="A362" s="102" t="s">
        <v>1338</v>
      </c>
      <c r="B362" s="102">
        <v>2095</v>
      </c>
      <c r="C362" s="102" t="s">
        <v>1971</v>
      </c>
      <c r="D362" s="243"/>
      <c r="E362" s="102" t="s">
        <v>1349</v>
      </c>
      <c r="F362" s="102" t="s">
        <v>2236</v>
      </c>
      <c r="G362" s="245"/>
      <c r="H362" s="246">
        <v>43803.68</v>
      </c>
      <c r="I362" s="246">
        <v>660301106.65999997</v>
      </c>
      <c r="J362" s="266" t="s">
        <v>1713</v>
      </c>
    </row>
    <row r="363" spans="1:10" s="236" customFormat="1" ht="15.75">
      <c r="A363" s="102" t="s">
        <v>1338</v>
      </c>
      <c r="B363" s="102">
        <v>2095</v>
      </c>
      <c r="C363" s="102" t="s">
        <v>1971</v>
      </c>
      <c r="D363" s="243"/>
      <c r="E363" s="102" t="s">
        <v>1349</v>
      </c>
      <c r="F363" s="102" t="s">
        <v>2237</v>
      </c>
      <c r="G363" s="245"/>
      <c r="H363" s="246">
        <v>8306.41</v>
      </c>
      <c r="I363" s="246">
        <v>660309413.07000005</v>
      </c>
      <c r="J363" s="266" t="s">
        <v>1713</v>
      </c>
    </row>
    <row r="364" spans="1:10" s="236" customFormat="1" ht="15.75">
      <c r="A364" s="102" t="s">
        <v>1338</v>
      </c>
      <c r="B364" s="102">
        <v>2095</v>
      </c>
      <c r="C364" s="102" t="s">
        <v>1971</v>
      </c>
      <c r="D364" s="243"/>
      <c r="E364" s="102" t="s">
        <v>1349</v>
      </c>
      <c r="F364" s="102" t="s">
        <v>2238</v>
      </c>
      <c r="G364" s="245"/>
      <c r="H364" s="246">
        <v>45567.05</v>
      </c>
      <c r="I364" s="246">
        <v>660354980.12</v>
      </c>
      <c r="J364" s="266" t="s">
        <v>1713</v>
      </c>
    </row>
    <row r="365" spans="1:10" s="236" customFormat="1" ht="15.75">
      <c r="A365" s="102" t="s">
        <v>1338</v>
      </c>
      <c r="B365" s="102">
        <v>2095</v>
      </c>
      <c r="C365" s="102" t="s">
        <v>1971</v>
      </c>
      <c r="D365" s="243"/>
      <c r="E365" s="102" t="s">
        <v>1349</v>
      </c>
      <c r="F365" s="102" t="s">
        <v>2239</v>
      </c>
      <c r="G365" s="245"/>
      <c r="H365" s="246">
        <v>42305.03</v>
      </c>
      <c r="I365" s="246">
        <v>660397285.14999998</v>
      </c>
      <c r="J365" s="266" t="s">
        <v>1713</v>
      </c>
    </row>
    <row r="366" spans="1:10" s="236" customFormat="1" ht="15.75">
      <c r="A366" s="102" t="s">
        <v>1338</v>
      </c>
      <c r="B366" s="102">
        <v>2095</v>
      </c>
      <c r="C366" s="102" t="s">
        <v>1971</v>
      </c>
      <c r="D366" s="243"/>
      <c r="E366" s="102" t="s">
        <v>1349</v>
      </c>
      <c r="F366" s="102" t="s">
        <v>2240</v>
      </c>
      <c r="G366" s="245"/>
      <c r="H366" s="246">
        <v>4153.21</v>
      </c>
      <c r="I366" s="246">
        <v>660401438.36000001</v>
      </c>
      <c r="J366" s="266" t="s">
        <v>1713</v>
      </c>
    </row>
    <row r="367" spans="1:10" s="236" customFormat="1" ht="15.75">
      <c r="A367" s="102" t="s">
        <v>1338</v>
      </c>
      <c r="B367" s="102">
        <v>2095</v>
      </c>
      <c r="C367" s="102" t="s">
        <v>1971</v>
      </c>
      <c r="D367" s="243"/>
      <c r="E367" s="102" t="s">
        <v>1349</v>
      </c>
      <c r="F367" s="102" t="s">
        <v>2241</v>
      </c>
      <c r="G367" s="245"/>
      <c r="H367" s="246">
        <v>37688.050000000003</v>
      </c>
      <c r="I367" s="246">
        <v>660439126.40999997</v>
      </c>
      <c r="J367" s="266" t="s">
        <v>1713</v>
      </c>
    </row>
    <row r="368" spans="1:10" s="236" customFormat="1" ht="15.75">
      <c r="A368" s="102" t="s">
        <v>1338</v>
      </c>
      <c r="B368" s="102">
        <v>2095</v>
      </c>
      <c r="C368" s="102" t="s">
        <v>1971</v>
      </c>
      <c r="D368" s="243"/>
      <c r="E368" s="102" t="s">
        <v>1349</v>
      </c>
      <c r="F368" s="102" t="s">
        <v>2242</v>
      </c>
      <c r="G368" s="245"/>
      <c r="H368" s="246">
        <v>33017.42</v>
      </c>
      <c r="I368" s="246">
        <v>660472143.83000004</v>
      </c>
      <c r="J368" s="266" t="s">
        <v>1713</v>
      </c>
    </row>
    <row r="369" spans="1:10" s="236" customFormat="1" ht="15.75">
      <c r="A369" s="102" t="s">
        <v>1338</v>
      </c>
      <c r="B369" s="102">
        <v>2095</v>
      </c>
      <c r="C369" s="102" t="s">
        <v>1971</v>
      </c>
      <c r="D369" s="243"/>
      <c r="E369" s="102" t="s">
        <v>1349</v>
      </c>
      <c r="F369" s="102" t="s">
        <v>2243</v>
      </c>
      <c r="G369" s="245"/>
      <c r="H369" s="246">
        <v>10672.01</v>
      </c>
      <c r="I369" s="246">
        <v>660482815.84000003</v>
      </c>
      <c r="J369" s="266" t="s">
        <v>1713</v>
      </c>
    </row>
    <row r="370" spans="1:10" s="236" customFormat="1" ht="15.75">
      <c r="A370" s="102" t="s">
        <v>1338</v>
      </c>
      <c r="B370" s="102">
        <v>2095</v>
      </c>
      <c r="C370" s="102" t="s">
        <v>1971</v>
      </c>
      <c r="D370" s="243"/>
      <c r="E370" s="102" t="s">
        <v>1349</v>
      </c>
      <c r="F370" s="102" t="s">
        <v>2244</v>
      </c>
      <c r="G370" s="245"/>
      <c r="H370" s="246">
        <v>14133.02</v>
      </c>
      <c r="I370" s="246">
        <v>660496948.86000001</v>
      </c>
      <c r="J370" s="266" t="s">
        <v>1713</v>
      </c>
    </row>
    <row r="371" spans="1:10" s="236" customFormat="1" ht="15.75">
      <c r="A371" s="102" t="s">
        <v>1338</v>
      </c>
      <c r="B371" s="102">
        <v>2095</v>
      </c>
      <c r="C371" s="102" t="s">
        <v>1971</v>
      </c>
      <c r="D371" s="243"/>
      <c r="E371" s="102" t="s">
        <v>1349</v>
      </c>
      <c r="F371" s="102" t="s">
        <v>2245</v>
      </c>
      <c r="G371" s="245"/>
      <c r="H371" s="246">
        <v>32977.040000000001</v>
      </c>
      <c r="I371" s="246">
        <v>660529925.89999998</v>
      </c>
      <c r="J371" s="266" t="s">
        <v>1713</v>
      </c>
    </row>
    <row r="372" spans="1:10" s="236" customFormat="1" ht="15.75">
      <c r="A372" s="102" t="s">
        <v>1338</v>
      </c>
      <c r="B372" s="102">
        <v>2095</v>
      </c>
      <c r="C372" s="102" t="s">
        <v>1971</v>
      </c>
      <c r="D372" s="243"/>
      <c r="E372" s="102" t="s">
        <v>1349</v>
      </c>
      <c r="F372" s="102" t="s">
        <v>2246</v>
      </c>
      <c r="G372" s="245"/>
      <c r="H372" s="246">
        <v>9422.01</v>
      </c>
      <c r="I372" s="246">
        <v>660539347.90999997</v>
      </c>
      <c r="J372" s="266" t="s">
        <v>1713</v>
      </c>
    </row>
    <row r="373" spans="1:10" s="236" customFormat="1" ht="15.75">
      <c r="A373" s="102" t="s">
        <v>1338</v>
      </c>
      <c r="B373" s="102">
        <v>2095</v>
      </c>
      <c r="C373" s="102" t="s">
        <v>1971</v>
      </c>
      <c r="D373" s="243"/>
      <c r="E373" s="102" t="s">
        <v>1349</v>
      </c>
      <c r="F373" s="102" t="s">
        <v>2247</v>
      </c>
      <c r="G373" s="245"/>
      <c r="H373" s="246">
        <v>23054.57</v>
      </c>
      <c r="I373" s="246">
        <v>660562402.48000002</v>
      </c>
      <c r="J373" s="266" t="s">
        <v>1713</v>
      </c>
    </row>
    <row r="374" spans="1:10" s="236" customFormat="1" ht="15.75">
      <c r="A374" s="102" t="s">
        <v>1338</v>
      </c>
      <c r="B374" s="102">
        <v>2095</v>
      </c>
      <c r="C374" s="102" t="s">
        <v>1971</v>
      </c>
      <c r="D374" s="243"/>
      <c r="E374" s="102" t="s">
        <v>1349</v>
      </c>
      <c r="F374" s="102" t="s">
        <v>2248</v>
      </c>
      <c r="G374" s="245"/>
      <c r="H374" s="246">
        <v>12437.06</v>
      </c>
      <c r="I374" s="246">
        <v>660574839.53999996</v>
      </c>
      <c r="J374" s="266" t="s">
        <v>1713</v>
      </c>
    </row>
    <row r="375" spans="1:10" s="236" customFormat="1" ht="15.75">
      <c r="A375" s="102" t="s">
        <v>1338</v>
      </c>
      <c r="B375" s="102">
        <v>2095</v>
      </c>
      <c r="C375" s="102" t="s">
        <v>1971</v>
      </c>
      <c r="D375" s="243"/>
      <c r="E375" s="102" t="s">
        <v>1349</v>
      </c>
      <c r="F375" s="102" t="s">
        <v>2249</v>
      </c>
      <c r="G375" s="245"/>
      <c r="H375" s="246">
        <v>80804.570000000007</v>
      </c>
      <c r="I375" s="246">
        <v>660655644.11000001</v>
      </c>
      <c r="J375" s="266" t="s">
        <v>1713</v>
      </c>
    </row>
    <row r="376" spans="1:10" s="236" customFormat="1" ht="15.75">
      <c r="A376" s="102" t="s">
        <v>1338</v>
      </c>
      <c r="B376" s="102">
        <v>2095</v>
      </c>
      <c r="C376" s="102" t="s">
        <v>1971</v>
      </c>
      <c r="D376" s="243"/>
      <c r="E376" s="102" t="s">
        <v>1349</v>
      </c>
      <c r="F376" s="102" t="s">
        <v>2250</v>
      </c>
      <c r="G376" s="245"/>
      <c r="H376" s="246">
        <v>6645.13</v>
      </c>
      <c r="I376" s="246">
        <v>660662289.24000001</v>
      </c>
      <c r="J376" s="266" t="s">
        <v>1713</v>
      </c>
    </row>
    <row r="377" spans="1:10" s="236" customFormat="1" ht="15.75">
      <c r="A377" s="102" t="s">
        <v>1338</v>
      </c>
      <c r="B377" s="102">
        <v>2095</v>
      </c>
      <c r="C377" s="102" t="s">
        <v>1971</v>
      </c>
      <c r="D377" s="243"/>
      <c r="E377" s="102" t="s">
        <v>1349</v>
      </c>
      <c r="F377" s="102" t="s">
        <v>2251</v>
      </c>
      <c r="G377" s="245"/>
      <c r="H377" s="246">
        <v>14133.02</v>
      </c>
      <c r="I377" s="246">
        <v>660676422.25999999</v>
      </c>
      <c r="J377" s="266" t="s">
        <v>1713</v>
      </c>
    </row>
    <row r="378" spans="1:10" s="236" customFormat="1" ht="15.75">
      <c r="A378" s="102" t="s">
        <v>1338</v>
      </c>
      <c r="B378" s="102">
        <v>2095</v>
      </c>
      <c r="C378" s="102" t="s">
        <v>1971</v>
      </c>
      <c r="D378" s="243"/>
      <c r="E378" s="102" t="s">
        <v>1349</v>
      </c>
      <c r="F378" s="102" t="s">
        <v>2252</v>
      </c>
      <c r="G378" s="245"/>
      <c r="H378" s="246">
        <v>38844.019999999997</v>
      </c>
      <c r="I378" s="246">
        <v>660715266.27999997</v>
      </c>
      <c r="J378" s="266" t="s">
        <v>1713</v>
      </c>
    </row>
    <row r="379" spans="1:10" s="236" customFormat="1" ht="15.75">
      <c r="A379" s="102" t="s">
        <v>1338</v>
      </c>
      <c r="B379" s="102">
        <v>2095</v>
      </c>
      <c r="C379" s="102" t="s">
        <v>1971</v>
      </c>
      <c r="D379" s="243"/>
      <c r="E379" s="102" t="s">
        <v>1349</v>
      </c>
      <c r="F379" s="102" t="s">
        <v>2253</v>
      </c>
      <c r="G379" s="245"/>
      <c r="H379" s="246">
        <v>9422.01</v>
      </c>
      <c r="I379" s="246">
        <v>660724688.28999996</v>
      </c>
      <c r="J379" s="266" t="s">
        <v>1713</v>
      </c>
    </row>
    <row r="380" spans="1:10" s="236" customFormat="1" ht="15.75">
      <c r="A380" s="102" t="s">
        <v>1338</v>
      </c>
      <c r="B380" s="102">
        <v>2095</v>
      </c>
      <c r="C380" s="102" t="s">
        <v>1971</v>
      </c>
      <c r="D380" s="243"/>
      <c r="E380" s="102" t="s">
        <v>1349</v>
      </c>
      <c r="F380" s="102" t="s">
        <v>2254</v>
      </c>
      <c r="G380" s="245"/>
      <c r="H380" s="246">
        <v>18697.97</v>
      </c>
      <c r="I380" s="246">
        <v>660743386.25999999</v>
      </c>
      <c r="J380" s="266" t="s">
        <v>1713</v>
      </c>
    </row>
    <row r="381" spans="1:10" s="236" customFormat="1" ht="15.75">
      <c r="A381" s="102" t="s">
        <v>1338</v>
      </c>
      <c r="B381" s="102">
        <v>2095</v>
      </c>
      <c r="C381" s="102" t="s">
        <v>1971</v>
      </c>
      <c r="D381" s="243"/>
      <c r="E381" s="102" t="s">
        <v>1349</v>
      </c>
      <c r="F381" s="102" t="s">
        <v>2164</v>
      </c>
      <c r="G381" s="245"/>
      <c r="H381" s="246">
        <v>113888.75</v>
      </c>
      <c r="I381" s="246">
        <v>660857275.00999999</v>
      </c>
      <c r="J381" s="266" t="s">
        <v>1713</v>
      </c>
    </row>
    <row r="382" spans="1:10" s="236" customFormat="1" ht="15.75">
      <c r="A382" s="102" t="s">
        <v>1338</v>
      </c>
      <c r="B382" s="102">
        <v>2095</v>
      </c>
      <c r="C382" s="102" t="s">
        <v>1971</v>
      </c>
      <c r="D382" s="243"/>
      <c r="E382" s="102" t="s">
        <v>1349</v>
      </c>
      <c r="F382" s="102" t="s">
        <v>2255</v>
      </c>
      <c r="G382" s="245"/>
      <c r="H382" s="246">
        <v>19422.009999999998</v>
      </c>
      <c r="I382" s="246">
        <v>660876697.01999998</v>
      </c>
      <c r="J382" s="266" t="s">
        <v>1713</v>
      </c>
    </row>
    <row r="383" spans="1:10" s="236" customFormat="1" ht="15.75">
      <c r="A383" s="102" t="s">
        <v>1338</v>
      </c>
      <c r="B383" s="102">
        <v>2095</v>
      </c>
      <c r="C383" s="102" t="s">
        <v>1971</v>
      </c>
      <c r="D383" s="243"/>
      <c r="E383" s="102" t="s">
        <v>1349</v>
      </c>
      <c r="F383" s="102" t="s">
        <v>2165</v>
      </c>
      <c r="G383" s="245"/>
      <c r="H383" s="246">
        <v>16904.54</v>
      </c>
      <c r="I383" s="246">
        <v>660893601.55999994</v>
      </c>
      <c r="J383" s="266" t="s">
        <v>1713</v>
      </c>
    </row>
    <row r="384" spans="1:10" s="236" customFormat="1" ht="15.75">
      <c r="A384" s="102" t="s">
        <v>1338</v>
      </c>
      <c r="B384" s="102">
        <v>2095</v>
      </c>
      <c r="C384" s="102" t="s">
        <v>1971</v>
      </c>
      <c r="D384" s="243"/>
      <c r="E384" s="102" t="s">
        <v>1349</v>
      </c>
      <c r="F384" s="102" t="s">
        <v>2166</v>
      </c>
      <c r="G384" s="245"/>
      <c r="H384" s="246">
        <v>18485.490000000002</v>
      </c>
      <c r="I384" s="246">
        <v>660912087.04999995</v>
      </c>
      <c r="J384" s="266" t="s">
        <v>1713</v>
      </c>
    </row>
    <row r="385" spans="1:10" s="236" customFormat="1" ht="15.75">
      <c r="A385" s="102" t="s">
        <v>1338</v>
      </c>
      <c r="B385" s="102">
        <v>2095</v>
      </c>
      <c r="C385" s="102" t="s">
        <v>1971</v>
      </c>
      <c r="D385" s="243"/>
      <c r="E385" s="102" t="s">
        <v>1349</v>
      </c>
      <c r="F385" s="102" t="s">
        <v>2256</v>
      </c>
      <c r="G385" s="245"/>
      <c r="H385" s="246">
        <v>9422.01</v>
      </c>
      <c r="I385" s="246">
        <v>660921509.05999994</v>
      </c>
      <c r="J385" s="266" t="s">
        <v>1713</v>
      </c>
    </row>
    <row r="386" spans="1:10" s="236" customFormat="1" ht="15.75">
      <c r="A386" s="102" t="s">
        <v>1338</v>
      </c>
      <c r="B386" s="102">
        <v>2095</v>
      </c>
      <c r="C386" s="102" t="s">
        <v>1971</v>
      </c>
      <c r="D386" s="243"/>
      <c r="E386" s="102" t="s">
        <v>1349</v>
      </c>
      <c r="F386" s="102" t="s">
        <v>2167</v>
      </c>
      <c r="G386" s="245"/>
      <c r="H386" s="246">
        <v>471892.6</v>
      </c>
      <c r="I386" s="246">
        <v>661393401.65999997</v>
      </c>
      <c r="J386" s="266" t="s">
        <v>1713</v>
      </c>
    </row>
    <row r="387" spans="1:10" s="236" customFormat="1" ht="15.75">
      <c r="A387" s="102" t="s">
        <v>1338</v>
      </c>
      <c r="B387" s="102">
        <v>2095</v>
      </c>
      <c r="C387" s="102" t="s">
        <v>1971</v>
      </c>
      <c r="D387" s="243"/>
      <c r="E387" s="102" t="s">
        <v>1349</v>
      </c>
      <c r="F387" s="102" t="s">
        <v>2257</v>
      </c>
      <c r="G387" s="245"/>
      <c r="H387" s="246">
        <v>77688.05</v>
      </c>
      <c r="I387" s="246">
        <v>661471089.71000004</v>
      </c>
      <c r="J387" s="266" t="s">
        <v>1713</v>
      </c>
    </row>
    <row r="388" spans="1:10" s="236" customFormat="1" ht="15.75">
      <c r="A388" s="102" t="s">
        <v>1338</v>
      </c>
      <c r="B388" s="102">
        <v>2095</v>
      </c>
      <c r="C388" s="102" t="s">
        <v>1971</v>
      </c>
      <c r="D388" s="243"/>
      <c r="E388" s="102" t="s">
        <v>1349</v>
      </c>
      <c r="F388" s="102" t="s">
        <v>2258</v>
      </c>
      <c r="G388" s="245"/>
      <c r="H388" s="246">
        <v>29133.02</v>
      </c>
      <c r="I388" s="246">
        <v>661500222.73000002</v>
      </c>
      <c r="J388" s="266" t="s">
        <v>1713</v>
      </c>
    </row>
    <row r="389" spans="1:10" s="236" customFormat="1" ht="15.75">
      <c r="A389" s="102" t="s">
        <v>1338</v>
      </c>
      <c r="B389" s="102">
        <v>2095</v>
      </c>
      <c r="C389" s="102" t="s">
        <v>1971</v>
      </c>
      <c r="D389" s="243"/>
      <c r="E389" s="102" t="s">
        <v>1349</v>
      </c>
      <c r="F389" s="102" t="s">
        <v>2259</v>
      </c>
      <c r="G389" s="245"/>
      <c r="H389" s="246">
        <v>31075.22</v>
      </c>
      <c r="I389" s="246">
        <v>661531297.95000005</v>
      </c>
      <c r="J389" s="266" t="s">
        <v>1713</v>
      </c>
    </row>
    <row r="390" spans="1:10" s="236" customFormat="1" ht="15.75">
      <c r="A390" s="102" t="s">
        <v>1338</v>
      </c>
      <c r="B390" s="102">
        <v>2095</v>
      </c>
      <c r="C390" s="102" t="s">
        <v>1971</v>
      </c>
      <c r="D390" s="243"/>
      <c r="E390" s="102" t="s">
        <v>1349</v>
      </c>
      <c r="F390" s="102" t="s">
        <v>2260</v>
      </c>
      <c r="G390" s="245"/>
      <c r="H390" s="246">
        <v>48555.03</v>
      </c>
      <c r="I390" s="246">
        <v>661579852.98000002</v>
      </c>
      <c r="J390" s="266" t="s">
        <v>1713</v>
      </c>
    </row>
    <row r="391" spans="1:10" s="236" customFormat="1" ht="16.5" thickBot="1">
      <c r="A391" s="243"/>
      <c r="B391" s="243"/>
      <c r="C391" s="243"/>
      <c r="D391" s="243"/>
      <c r="E391" s="243"/>
      <c r="F391" s="243"/>
      <c r="G391" s="247"/>
      <c r="H391" s="247"/>
      <c r="I391" s="245"/>
      <c r="J391" s="265"/>
    </row>
    <row r="392" spans="1:10" s="236" customFormat="1" ht="15.75">
      <c r="A392" s="243"/>
      <c r="B392" s="243"/>
      <c r="C392" s="243"/>
      <c r="D392" s="243"/>
      <c r="E392" s="243"/>
      <c r="F392" s="102" t="s">
        <v>1339</v>
      </c>
      <c r="G392" s="246">
        <v>29283797.489999998</v>
      </c>
      <c r="H392" s="246">
        <v>24797377.699999999</v>
      </c>
      <c r="I392" s="245"/>
      <c r="J392" s="265"/>
    </row>
    <row r="393" spans="1:10" s="236" customFormat="1" ht="15.75">
      <c r="A393" s="102"/>
      <c r="B393" s="102"/>
      <c r="C393" s="102"/>
      <c r="D393" s="243"/>
      <c r="E393" s="102"/>
      <c r="F393" s="102"/>
      <c r="G393" s="245"/>
      <c r="H393" s="246"/>
      <c r="I393" s="246"/>
      <c r="J393" s="259"/>
    </row>
    <row r="394" spans="1:10" s="236" customFormat="1" ht="15.75">
      <c r="A394" s="243"/>
      <c r="B394" s="243"/>
      <c r="C394" s="243"/>
      <c r="D394" s="102">
        <v>20429</v>
      </c>
      <c r="E394" s="102" t="s">
        <v>1714</v>
      </c>
      <c r="F394" s="102" t="s">
        <v>1336</v>
      </c>
      <c r="G394" s="245"/>
      <c r="H394" s="245"/>
      <c r="I394" s="246">
        <v>1351247.47</v>
      </c>
      <c r="J394" s="265"/>
    </row>
    <row r="395" spans="1:10" s="236" customFormat="1" ht="15.75">
      <c r="A395" s="102" t="s">
        <v>1341</v>
      </c>
      <c r="B395" s="102">
        <v>154</v>
      </c>
      <c r="C395" s="102" t="s">
        <v>1971</v>
      </c>
      <c r="D395" s="243"/>
      <c r="E395" s="102"/>
      <c r="F395" s="102" t="s">
        <v>2142</v>
      </c>
      <c r="G395" s="245"/>
      <c r="H395" s="246">
        <v>2000</v>
      </c>
      <c r="I395" s="246">
        <v>1353247.47</v>
      </c>
      <c r="J395" s="266" t="s">
        <v>1713</v>
      </c>
    </row>
    <row r="396" spans="1:10" s="236" customFormat="1" ht="15.75">
      <c r="A396" s="102" t="s">
        <v>1341</v>
      </c>
      <c r="B396" s="102">
        <v>154</v>
      </c>
      <c r="C396" s="102" t="s">
        <v>1971</v>
      </c>
      <c r="D396" s="243"/>
      <c r="E396" s="102"/>
      <c r="F396" s="102" t="s">
        <v>2144</v>
      </c>
      <c r="G396" s="245"/>
      <c r="H396" s="246">
        <v>2000</v>
      </c>
      <c r="I396" s="246">
        <v>1355247.47</v>
      </c>
      <c r="J396" s="266" t="s">
        <v>1713</v>
      </c>
    </row>
    <row r="397" spans="1:10" s="236" customFormat="1" ht="15.75">
      <c r="A397" s="102" t="s">
        <v>1341</v>
      </c>
      <c r="B397" s="102">
        <v>154</v>
      </c>
      <c r="C397" s="102" t="s">
        <v>1971</v>
      </c>
      <c r="D397" s="243"/>
      <c r="E397" s="102"/>
      <c r="F397" s="102" t="s">
        <v>2145</v>
      </c>
      <c r="G397" s="245"/>
      <c r="H397" s="246">
        <v>2000</v>
      </c>
      <c r="I397" s="246">
        <v>1357247.47</v>
      </c>
      <c r="J397" s="266" t="s">
        <v>1713</v>
      </c>
    </row>
    <row r="398" spans="1:10" s="236" customFormat="1" ht="15.75">
      <c r="A398" s="102" t="s">
        <v>1341</v>
      </c>
      <c r="B398" s="102">
        <v>154</v>
      </c>
      <c r="C398" s="102" t="s">
        <v>1971</v>
      </c>
      <c r="D398" s="243"/>
      <c r="E398" s="102"/>
      <c r="F398" s="102" t="s">
        <v>2146</v>
      </c>
      <c r="G398" s="245"/>
      <c r="H398" s="246">
        <v>2000</v>
      </c>
      <c r="I398" s="246">
        <v>1359247.47</v>
      </c>
      <c r="J398" s="266" t="s">
        <v>1713</v>
      </c>
    </row>
    <row r="399" spans="1:10" s="236" customFormat="1" ht="15.75">
      <c r="A399" s="102" t="s">
        <v>1341</v>
      </c>
      <c r="B399" s="102">
        <v>154</v>
      </c>
      <c r="C399" s="102" t="s">
        <v>1971</v>
      </c>
      <c r="D399" s="243"/>
      <c r="E399" s="102"/>
      <c r="F399" s="102" t="s">
        <v>2147</v>
      </c>
      <c r="G399" s="245"/>
      <c r="H399" s="246">
        <v>2000</v>
      </c>
      <c r="I399" s="246">
        <v>1361247.47</v>
      </c>
      <c r="J399" s="266" t="s">
        <v>1713</v>
      </c>
    </row>
    <row r="400" spans="1:10" s="236" customFormat="1" ht="15.75">
      <c r="A400" s="102" t="s">
        <v>1341</v>
      </c>
      <c r="B400" s="102">
        <v>154</v>
      </c>
      <c r="C400" s="102" t="s">
        <v>1971</v>
      </c>
      <c r="D400" s="243"/>
      <c r="E400" s="102"/>
      <c r="F400" s="102" t="s">
        <v>2148</v>
      </c>
      <c r="G400" s="245"/>
      <c r="H400" s="246">
        <v>2500</v>
      </c>
      <c r="I400" s="246">
        <v>1363747.47</v>
      </c>
      <c r="J400" s="266" t="s">
        <v>1713</v>
      </c>
    </row>
    <row r="401" spans="1:10" s="236" customFormat="1" ht="15.75">
      <c r="A401" s="102" t="s">
        <v>1341</v>
      </c>
      <c r="B401" s="102">
        <v>154</v>
      </c>
      <c r="C401" s="102" t="s">
        <v>1971</v>
      </c>
      <c r="D401" s="243"/>
      <c r="E401" s="102"/>
      <c r="F401" s="102" t="s">
        <v>2149</v>
      </c>
      <c r="G401" s="245"/>
      <c r="H401" s="246">
        <v>2500</v>
      </c>
      <c r="I401" s="246">
        <v>1366247.47</v>
      </c>
      <c r="J401" s="266" t="s">
        <v>1713</v>
      </c>
    </row>
    <row r="402" spans="1:10" s="236" customFormat="1" ht="15.75">
      <c r="A402" s="102" t="s">
        <v>1341</v>
      </c>
      <c r="B402" s="102">
        <v>154</v>
      </c>
      <c r="C402" s="102" t="s">
        <v>1971</v>
      </c>
      <c r="D402" s="243"/>
      <c r="E402" s="102"/>
      <c r="F402" s="102" t="s">
        <v>2150</v>
      </c>
      <c r="G402" s="245"/>
      <c r="H402" s="246">
        <v>2500</v>
      </c>
      <c r="I402" s="246">
        <v>1368747.47</v>
      </c>
      <c r="J402" s="266" t="s">
        <v>1713</v>
      </c>
    </row>
    <row r="403" spans="1:10" s="236" customFormat="1" ht="15.75">
      <c r="A403" s="102" t="s">
        <v>1341</v>
      </c>
      <c r="B403" s="102">
        <v>154</v>
      </c>
      <c r="C403" s="102" t="s">
        <v>1971</v>
      </c>
      <c r="D403" s="243"/>
      <c r="E403" s="102"/>
      <c r="F403" s="102" t="s">
        <v>2151</v>
      </c>
      <c r="G403" s="245"/>
      <c r="H403" s="246">
        <v>2500</v>
      </c>
      <c r="I403" s="246">
        <v>1371247.47</v>
      </c>
      <c r="J403" s="266" t="s">
        <v>1713</v>
      </c>
    </row>
    <row r="404" spans="1:10" s="236" customFormat="1" ht="15.75">
      <c r="A404" s="102" t="s">
        <v>1341</v>
      </c>
      <c r="B404" s="102">
        <v>154</v>
      </c>
      <c r="C404" s="102" t="s">
        <v>1971</v>
      </c>
      <c r="D404" s="243"/>
      <c r="E404" s="102"/>
      <c r="F404" s="102" t="s">
        <v>2152</v>
      </c>
      <c r="G404" s="245"/>
      <c r="H404" s="246">
        <v>2500</v>
      </c>
      <c r="I404" s="246">
        <v>1373747.47</v>
      </c>
      <c r="J404" s="266" t="s">
        <v>1713</v>
      </c>
    </row>
    <row r="405" spans="1:10" s="236" customFormat="1" ht="15.75">
      <c r="A405" s="102" t="s">
        <v>1341</v>
      </c>
      <c r="B405" s="102">
        <v>154</v>
      </c>
      <c r="C405" s="102" t="s">
        <v>1971</v>
      </c>
      <c r="D405" s="243"/>
      <c r="E405" s="102"/>
      <c r="F405" s="102" t="s">
        <v>2153</v>
      </c>
      <c r="G405" s="245"/>
      <c r="H405" s="246">
        <v>2500</v>
      </c>
      <c r="I405" s="246">
        <v>1376247.47</v>
      </c>
      <c r="J405" s="266" t="s">
        <v>1713</v>
      </c>
    </row>
    <row r="406" spans="1:10" s="236" customFormat="1" ht="15.75">
      <c r="A406" s="102" t="s">
        <v>1341</v>
      </c>
      <c r="B406" s="102">
        <v>154</v>
      </c>
      <c r="C406" s="102" t="s">
        <v>1971</v>
      </c>
      <c r="D406" s="243"/>
      <c r="E406" s="102"/>
      <c r="F406" s="102" t="s">
        <v>2154</v>
      </c>
      <c r="G406" s="245"/>
      <c r="H406" s="246">
        <v>2500</v>
      </c>
      <c r="I406" s="246">
        <v>1378747.47</v>
      </c>
      <c r="J406" s="266" t="s">
        <v>1713</v>
      </c>
    </row>
    <row r="407" spans="1:10" s="236" customFormat="1" ht="15.75">
      <c r="A407" s="102" t="s">
        <v>1337</v>
      </c>
      <c r="B407" s="102">
        <v>149</v>
      </c>
      <c r="C407" s="102" t="s">
        <v>1971</v>
      </c>
      <c r="D407" s="243"/>
      <c r="E407" s="102"/>
      <c r="F407" s="102" t="s">
        <v>2156</v>
      </c>
      <c r="G407" s="245"/>
      <c r="H407" s="246">
        <v>3500</v>
      </c>
      <c r="I407" s="246">
        <v>1382247.47</v>
      </c>
      <c r="J407" s="266" t="s">
        <v>1713</v>
      </c>
    </row>
    <row r="408" spans="1:10" s="236" customFormat="1" ht="15.75">
      <c r="A408" s="102" t="s">
        <v>1337</v>
      </c>
      <c r="B408" s="102">
        <v>149</v>
      </c>
      <c r="C408" s="102" t="s">
        <v>1971</v>
      </c>
      <c r="D408" s="243"/>
      <c r="E408" s="102"/>
      <c r="F408" s="102" t="s">
        <v>2160</v>
      </c>
      <c r="G408" s="245"/>
      <c r="H408" s="246">
        <v>3500</v>
      </c>
      <c r="I408" s="246">
        <v>1385747.47</v>
      </c>
      <c r="J408" s="266" t="s">
        <v>1713</v>
      </c>
    </row>
    <row r="409" spans="1:10" s="236" customFormat="1" ht="16.5" thickBot="1">
      <c r="A409" s="243"/>
      <c r="B409" s="243"/>
      <c r="C409" s="243"/>
      <c r="D409" s="243"/>
      <c r="E409" s="243"/>
      <c r="F409" s="243"/>
      <c r="G409" s="247"/>
      <c r="H409" s="247"/>
      <c r="I409" s="245"/>
      <c r="J409" s="265"/>
    </row>
    <row r="410" spans="1:10" s="236" customFormat="1" ht="15.75">
      <c r="A410" s="243"/>
      <c r="B410" s="243"/>
      <c r="C410" s="243"/>
      <c r="D410" s="243"/>
      <c r="E410" s="243"/>
      <c r="F410" s="102" t="s">
        <v>1339</v>
      </c>
      <c r="G410" s="246">
        <v>0</v>
      </c>
      <c r="H410" s="246">
        <v>34500</v>
      </c>
      <c r="I410" s="249">
        <f>+H410</f>
        <v>34500</v>
      </c>
      <c r="J410" s="265"/>
    </row>
    <row r="411" spans="1:10" s="236" customFormat="1" ht="15.75">
      <c r="A411" s="102"/>
      <c r="B411" s="102"/>
      <c r="C411" s="102"/>
      <c r="D411" s="243"/>
      <c r="E411" s="102"/>
      <c r="F411" s="102"/>
      <c r="G411" s="245"/>
      <c r="H411" s="246"/>
      <c r="I411" s="246"/>
      <c r="J411" s="259"/>
    </row>
    <row r="412" spans="1:10" s="236" customFormat="1" ht="15.75">
      <c r="A412" s="243"/>
      <c r="B412" s="243"/>
      <c r="C412" s="243"/>
      <c r="D412" s="102">
        <v>20436</v>
      </c>
      <c r="E412" s="102" t="s">
        <v>1350</v>
      </c>
      <c r="F412" s="102" t="s">
        <v>1336</v>
      </c>
      <c r="G412" s="245"/>
      <c r="H412" s="245"/>
      <c r="I412" s="246">
        <v>174800</v>
      </c>
      <c r="J412" s="265"/>
    </row>
    <row r="413" spans="1:10" s="236" customFormat="1" ht="15.75">
      <c r="A413" s="102" t="s">
        <v>1337</v>
      </c>
      <c r="B413" s="102">
        <v>149</v>
      </c>
      <c r="C413" s="102" t="s">
        <v>1971</v>
      </c>
      <c r="D413" s="243"/>
      <c r="E413" s="102"/>
      <c r="F413" s="102" t="s">
        <v>2261</v>
      </c>
      <c r="G413" s="246">
        <v>3800</v>
      </c>
      <c r="H413" s="245"/>
      <c r="I413" s="246">
        <v>171000</v>
      </c>
      <c r="J413" s="266" t="s">
        <v>1713</v>
      </c>
    </row>
    <row r="414" spans="1:10" s="236" customFormat="1" ht="15.75">
      <c r="A414" s="102" t="s">
        <v>1337</v>
      </c>
      <c r="B414" s="102">
        <v>149</v>
      </c>
      <c r="C414" s="102" t="s">
        <v>1971</v>
      </c>
      <c r="D414" s="243"/>
      <c r="E414" s="102"/>
      <c r="F414" s="102" t="s">
        <v>2262</v>
      </c>
      <c r="G414" s="246">
        <v>6000</v>
      </c>
      <c r="H414" s="245"/>
      <c r="I414" s="246">
        <v>165000</v>
      </c>
      <c r="J414" s="266" t="s">
        <v>1713</v>
      </c>
    </row>
    <row r="415" spans="1:10" s="236" customFormat="1" ht="15.75">
      <c r="A415" s="102" t="s">
        <v>1338</v>
      </c>
      <c r="B415" s="102">
        <v>2088</v>
      </c>
      <c r="C415" s="102" t="s">
        <v>1971</v>
      </c>
      <c r="D415" s="243"/>
      <c r="E415" s="102" t="s">
        <v>2058</v>
      </c>
      <c r="F415" s="102" t="s">
        <v>2059</v>
      </c>
      <c r="G415" s="245"/>
      <c r="H415" s="246">
        <v>9800</v>
      </c>
      <c r="I415" s="246">
        <v>174800</v>
      </c>
      <c r="J415" s="266" t="s">
        <v>1713</v>
      </c>
    </row>
    <row r="416" spans="1:10" s="236" customFormat="1" ht="16.5" thickBot="1">
      <c r="A416" s="243"/>
      <c r="B416" s="243"/>
      <c r="C416" s="243"/>
      <c r="D416" s="243"/>
      <c r="E416" s="243"/>
      <c r="F416" s="243"/>
      <c r="G416" s="247"/>
      <c r="H416" s="247"/>
      <c r="I416" s="245"/>
      <c r="J416" s="265"/>
    </row>
    <row r="417" spans="1:10" s="236" customFormat="1" ht="15.75">
      <c r="A417" s="243"/>
      <c r="B417" s="243"/>
      <c r="C417" s="243"/>
      <c r="D417" s="243"/>
      <c r="E417" s="243"/>
      <c r="F417" s="102" t="s">
        <v>1339</v>
      </c>
      <c r="G417" s="246">
        <v>9800</v>
      </c>
      <c r="H417" s="246">
        <v>9800</v>
      </c>
      <c r="I417" s="245"/>
      <c r="J417" s="265"/>
    </row>
    <row r="418" spans="1:10" s="236" customFormat="1" ht="15.75">
      <c r="A418" s="102"/>
      <c r="B418" s="102"/>
      <c r="C418" s="102"/>
      <c r="D418" s="243"/>
      <c r="E418" s="102"/>
      <c r="F418" s="102"/>
      <c r="G418" s="245"/>
      <c r="H418" s="246"/>
      <c r="I418" s="246"/>
      <c r="J418" s="259"/>
    </row>
    <row r="419" spans="1:10" s="236" customFormat="1" ht="15.75">
      <c r="A419" s="243"/>
      <c r="B419" s="243"/>
      <c r="C419" s="243"/>
      <c r="D419" s="102">
        <v>20437</v>
      </c>
      <c r="E419" s="102" t="s">
        <v>920</v>
      </c>
      <c r="F419" s="102" t="s">
        <v>1336</v>
      </c>
      <c r="G419" s="245"/>
      <c r="H419" s="245"/>
      <c r="I419" s="246">
        <v>3565900</v>
      </c>
      <c r="J419" s="265"/>
    </row>
    <row r="420" spans="1:10" s="236" customFormat="1" ht="15.75">
      <c r="A420" s="102" t="s">
        <v>1337</v>
      </c>
      <c r="B420" s="102">
        <v>149</v>
      </c>
      <c r="C420" s="102" t="s">
        <v>1971</v>
      </c>
      <c r="D420" s="243"/>
      <c r="E420" s="102"/>
      <c r="F420" s="102" t="s">
        <v>2263</v>
      </c>
      <c r="G420" s="246">
        <v>209600</v>
      </c>
      <c r="H420" s="245"/>
      <c r="I420" s="246">
        <v>3356300</v>
      </c>
      <c r="J420" s="266" t="s">
        <v>1713</v>
      </c>
    </row>
    <row r="421" spans="1:10" s="236" customFormat="1" ht="15.75">
      <c r="A421" s="102" t="s">
        <v>1337</v>
      </c>
      <c r="B421" s="102">
        <v>149</v>
      </c>
      <c r="C421" s="102" t="s">
        <v>1971</v>
      </c>
      <c r="D421" s="243"/>
      <c r="E421" s="102"/>
      <c r="F421" s="102" t="s">
        <v>2264</v>
      </c>
      <c r="G421" s="246">
        <v>216300</v>
      </c>
      <c r="H421" s="245"/>
      <c r="I421" s="246">
        <v>3140000</v>
      </c>
      <c r="J421" s="266" t="s">
        <v>1713</v>
      </c>
    </row>
    <row r="422" spans="1:10" s="236" customFormat="1" ht="15.75">
      <c r="A422" s="102" t="s">
        <v>1338</v>
      </c>
      <c r="B422" s="102">
        <v>2088</v>
      </c>
      <c r="C422" s="102" t="s">
        <v>1971</v>
      </c>
      <c r="D422" s="243"/>
      <c r="E422" s="102" t="s">
        <v>2058</v>
      </c>
      <c r="F422" s="102" t="s">
        <v>2059</v>
      </c>
      <c r="G422" s="245"/>
      <c r="H422" s="246">
        <v>208000</v>
      </c>
      <c r="I422" s="246">
        <v>3348000</v>
      </c>
      <c r="J422" s="266" t="s">
        <v>1713</v>
      </c>
    </row>
    <row r="423" spans="1:10" s="236" customFormat="1" ht="15.75">
      <c r="A423" s="102" t="s">
        <v>1338</v>
      </c>
      <c r="B423" s="102">
        <v>2090</v>
      </c>
      <c r="C423" s="102" t="s">
        <v>1971</v>
      </c>
      <c r="D423" s="243"/>
      <c r="E423" s="102" t="s">
        <v>2062</v>
      </c>
      <c r="F423" s="102" t="s">
        <v>2063</v>
      </c>
      <c r="G423" s="245"/>
      <c r="H423" s="246">
        <v>8300</v>
      </c>
      <c r="I423" s="246">
        <v>3356300</v>
      </c>
      <c r="J423" s="266" t="s">
        <v>1713</v>
      </c>
    </row>
    <row r="424" spans="1:10" s="236" customFormat="1" ht="16.5" thickBot="1">
      <c r="A424" s="243"/>
      <c r="B424" s="243"/>
      <c r="C424" s="243"/>
      <c r="D424" s="243"/>
      <c r="E424" s="243"/>
      <c r="F424" s="243"/>
      <c r="G424" s="247"/>
      <c r="H424" s="247"/>
      <c r="I424" s="245"/>
      <c r="J424" s="265"/>
    </row>
    <row r="425" spans="1:10" s="236" customFormat="1" ht="15.75">
      <c r="A425" s="243"/>
      <c r="B425" s="243"/>
      <c r="C425" s="243"/>
      <c r="D425" s="243"/>
      <c r="E425" s="243"/>
      <c r="F425" s="102" t="s">
        <v>1339</v>
      </c>
      <c r="G425" s="246">
        <v>425900</v>
      </c>
      <c r="H425" s="246">
        <v>216300</v>
      </c>
      <c r="I425" s="245"/>
      <c r="J425" s="265"/>
    </row>
    <row r="426" spans="1:10" s="236" customFormat="1" ht="15.75">
      <c r="A426" s="243"/>
      <c r="B426" s="243"/>
      <c r="C426" s="243"/>
      <c r="D426" s="243"/>
      <c r="E426" s="243"/>
      <c r="F426" s="102"/>
      <c r="G426" s="246"/>
      <c r="H426" s="246"/>
      <c r="I426" s="245"/>
      <c r="J426" s="243"/>
    </row>
    <row r="427" spans="1:10" s="236" customFormat="1" ht="15.75">
      <c r="A427" s="243"/>
      <c r="B427" s="243"/>
      <c r="C427" s="243"/>
      <c r="D427" s="102">
        <v>20440</v>
      </c>
      <c r="E427" s="102" t="s">
        <v>1751</v>
      </c>
      <c r="F427" s="102" t="s">
        <v>1336</v>
      </c>
      <c r="G427" s="245"/>
      <c r="H427" s="245"/>
      <c r="I427" s="246">
        <v>491060.17</v>
      </c>
      <c r="J427" s="265"/>
    </row>
    <row r="428" spans="1:10" s="236" customFormat="1" ht="15.75">
      <c r="A428" s="102" t="s">
        <v>1338</v>
      </c>
      <c r="B428" s="102">
        <v>2088</v>
      </c>
      <c r="C428" s="102" t="s">
        <v>1971</v>
      </c>
      <c r="D428" s="243"/>
      <c r="E428" s="102" t="s">
        <v>2058</v>
      </c>
      <c r="F428" s="102" t="s">
        <v>2059</v>
      </c>
      <c r="G428" s="245"/>
      <c r="H428" s="246">
        <v>204603</v>
      </c>
      <c r="I428" s="246">
        <v>695663.17</v>
      </c>
      <c r="J428" s="266" t="s">
        <v>1713</v>
      </c>
    </row>
    <row r="429" spans="1:10" s="236" customFormat="1" ht="15.75">
      <c r="A429" s="102" t="s">
        <v>1338</v>
      </c>
      <c r="B429" s="102">
        <v>2089</v>
      </c>
      <c r="C429" s="102" t="s">
        <v>1971</v>
      </c>
      <c r="D429" s="243"/>
      <c r="E429" s="102" t="s">
        <v>2060</v>
      </c>
      <c r="F429" s="102" t="s">
        <v>2061</v>
      </c>
      <c r="G429" s="245"/>
      <c r="H429" s="246">
        <v>35185</v>
      </c>
      <c r="I429" s="246">
        <v>730848.17</v>
      </c>
      <c r="J429" s="266" t="s">
        <v>1713</v>
      </c>
    </row>
    <row r="430" spans="1:10" s="236" customFormat="1" ht="16.5" thickBot="1">
      <c r="A430" s="102"/>
      <c r="B430" s="102"/>
      <c r="C430" s="102"/>
      <c r="D430" s="243"/>
      <c r="E430" s="102"/>
      <c r="F430" s="243"/>
      <c r="G430" s="247"/>
      <c r="H430" s="247"/>
      <c r="I430" s="246"/>
      <c r="J430" s="259"/>
    </row>
    <row r="431" spans="1:10" s="236" customFormat="1" ht="15.75">
      <c r="A431" s="102"/>
      <c r="B431" s="102"/>
      <c r="C431" s="102"/>
      <c r="D431" s="243"/>
      <c r="E431" s="102"/>
      <c r="F431" s="102" t="s">
        <v>1339</v>
      </c>
      <c r="G431" s="246">
        <v>0</v>
      </c>
      <c r="H431" s="246">
        <v>239788</v>
      </c>
      <c r="I431" s="250">
        <f>+H431</f>
        <v>239788</v>
      </c>
      <c r="J431" s="259"/>
    </row>
    <row r="432" spans="1:10" s="236" customFormat="1" ht="16.5" thickBot="1">
      <c r="A432" s="243"/>
      <c r="B432" s="243"/>
      <c r="C432" s="243"/>
      <c r="D432" s="243"/>
      <c r="E432" s="243"/>
      <c r="F432" s="243"/>
      <c r="G432" s="247"/>
      <c r="H432" s="247"/>
      <c r="I432" s="245"/>
      <c r="J432" s="243"/>
    </row>
    <row r="433" spans="1:10" s="236" customFormat="1" ht="15.75">
      <c r="A433" s="243"/>
      <c r="B433" s="243"/>
      <c r="C433" s="243"/>
      <c r="D433" s="243"/>
      <c r="E433" s="243"/>
      <c r="F433" s="102" t="s">
        <v>1351</v>
      </c>
      <c r="G433" s="246">
        <v>92445748.620000005</v>
      </c>
      <c r="H433" s="246">
        <v>93359013.560000002</v>
      </c>
      <c r="I433" s="245"/>
      <c r="J433" s="243"/>
    </row>
    <row r="434" spans="1:10" ht="15.75">
      <c r="A434" s="236"/>
      <c r="B434" s="236"/>
      <c r="C434" s="236"/>
      <c r="D434" s="236"/>
      <c r="E434" s="236"/>
      <c r="F434" s="236"/>
      <c r="G434" s="238"/>
      <c r="H434" s="238"/>
      <c r="I434" s="238"/>
    </row>
    <row r="435" spans="1:10" ht="15.75">
      <c r="A435" s="236"/>
      <c r="B435" s="236"/>
      <c r="C435" s="236"/>
      <c r="D435" s="236"/>
      <c r="E435" s="236"/>
      <c r="F435" s="236"/>
      <c r="G435" s="238"/>
      <c r="H435" s="238"/>
      <c r="I435" s="238"/>
    </row>
    <row r="436" spans="1:10" ht="15.75">
      <c r="A436" s="236"/>
      <c r="B436" s="236"/>
      <c r="C436" s="236"/>
      <c r="D436" s="236"/>
      <c r="E436" s="236"/>
      <c r="F436" s="236"/>
      <c r="G436" s="238"/>
      <c r="H436" s="238"/>
      <c r="I436" s="238"/>
    </row>
    <row r="437" spans="1:10" ht="15.75">
      <c r="A437" s="236"/>
      <c r="B437" s="236"/>
      <c r="C437" s="236"/>
      <c r="D437" s="236"/>
      <c r="E437" s="236"/>
      <c r="F437" s="236"/>
      <c r="G437" s="238"/>
      <c r="H437" s="238"/>
      <c r="I437" s="238"/>
    </row>
    <row r="438" spans="1:10" ht="15.75">
      <c r="A438" s="236"/>
      <c r="B438" s="236"/>
      <c r="C438" s="236"/>
      <c r="D438" s="236"/>
      <c r="E438" s="236"/>
      <c r="F438" s="236"/>
      <c r="G438" s="238"/>
      <c r="H438" s="238"/>
      <c r="I438" s="238"/>
    </row>
    <row r="439" spans="1:10" ht="15.75">
      <c r="A439" s="236"/>
      <c r="B439" s="236"/>
      <c r="C439" s="236"/>
      <c r="D439" s="236"/>
      <c r="E439" s="236"/>
      <c r="F439" s="236"/>
      <c r="G439" s="238"/>
      <c r="H439" s="238"/>
      <c r="I439" s="238"/>
    </row>
    <row r="440" spans="1:10" ht="15.75">
      <c r="A440" s="236"/>
      <c r="B440" s="236"/>
      <c r="C440" s="236"/>
      <c r="D440" s="236"/>
      <c r="E440" s="236"/>
      <c r="F440" s="236"/>
      <c r="G440" s="238"/>
      <c r="H440" s="238"/>
      <c r="I440" s="238"/>
    </row>
  </sheetData>
  <mergeCells count="3">
    <mergeCell ref="A1:I1"/>
    <mergeCell ref="A3:I3"/>
    <mergeCell ref="A4:I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topLeftCell="A352" workbookViewId="0">
      <selection activeCell="D302" sqref="D302:D376"/>
    </sheetView>
  </sheetViews>
  <sheetFormatPr baseColWidth="10" defaultRowHeight="12.75"/>
  <cols>
    <col min="1" max="1" width="10" style="106" bestFit="1" customWidth="1"/>
    <col min="2" max="2" width="34.7109375" style="106" customWidth="1"/>
    <col min="3" max="3" width="16.7109375" style="216" customWidth="1"/>
    <col min="4" max="4" width="18.85546875" style="216" bestFit="1" customWidth="1"/>
    <col min="5" max="5" width="18.5703125" style="106" customWidth="1"/>
    <col min="6" max="6" width="12.42578125" style="106" bestFit="1" customWidth="1"/>
    <col min="7" max="8" width="10.7109375" style="106" customWidth="1"/>
    <col min="9" max="16384" width="11.42578125" style="106"/>
  </cols>
  <sheetData>
    <row r="1" spans="1:4" ht="19.5">
      <c r="A1" s="280" t="s">
        <v>1324</v>
      </c>
      <c r="B1" s="280"/>
      <c r="C1" s="280"/>
      <c r="D1" s="280"/>
    </row>
    <row r="2" spans="1:4">
      <c r="A2" s="221"/>
      <c r="B2" s="221"/>
      <c r="C2" s="218"/>
      <c r="D2" s="218"/>
    </row>
    <row r="3" spans="1:4" ht="15" customHeight="1">
      <c r="A3" s="281" t="s">
        <v>1402</v>
      </c>
      <c r="B3" s="281"/>
      <c r="C3" s="281"/>
      <c r="D3" s="281"/>
    </row>
    <row r="4" spans="1:4">
      <c r="A4" s="282" t="s">
        <v>1711</v>
      </c>
      <c r="B4" s="282"/>
      <c r="C4" s="282"/>
      <c r="D4" s="282"/>
    </row>
    <row r="5" spans="1:4">
      <c r="A5" s="210" t="s">
        <v>1403</v>
      </c>
      <c r="B5" s="210" t="s">
        <v>1404</v>
      </c>
      <c r="C5" s="213" t="s">
        <v>1405</v>
      </c>
      <c r="D5" s="213" t="s">
        <v>1406</v>
      </c>
    </row>
    <row r="6" spans="1:4" ht="13.5" thickBot="1">
      <c r="A6" s="211"/>
      <c r="B6" s="211"/>
      <c r="C6" s="214"/>
      <c r="D6" s="214"/>
    </row>
    <row r="7" spans="1:4">
      <c r="A7" s="212">
        <v>1</v>
      </c>
      <c r="B7" s="212" t="s">
        <v>1407</v>
      </c>
      <c r="C7" s="215">
        <v>551574180.86000001</v>
      </c>
    </row>
    <row r="8" spans="1:4">
      <c r="A8" s="212">
        <v>10</v>
      </c>
      <c r="B8" s="212" t="s">
        <v>1408</v>
      </c>
      <c r="C8" s="215">
        <v>171491830.19</v>
      </c>
    </row>
    <row r="9" spans="1:4">
      <c r="A9" s="212">
        <v>101</v>
      </c>
      <c r="B9" s="212" t="s">
        <v>1409</v>
      </c>
      <c r="C9" s="215">
        <v>43693337.140000001</v>
      </c>
    </row>
    <row r="10" spans="1:4">
      <c r="A10" s="212">
        <v>1011</v>
      </c>
      <c r="B10" s="212" t="s">
        <v>1410</v>
      </c>
      <c r="C10" s="215">
        <v>52015900.049999997</v>
      </c>
    </row>
    <row r="11" spans="1:4">
      <c r="A11" s="212">
        <v>10111</v>
      </c>
      <c r="B11" s="212" t="s">
        <v>1411</v>
      </c>
      <c r="C11" s="215">
        <v>17400.05</v>
      </c>
    </row>
    <row r="12" spans="1:4">
      <c r="A12" s="212">
        <v>1011101</v>
      </c>
      <c r="B12" s="212" t="s">
        <v>1412</v>
      </c>
      <c r="D12" s="215">
        <v>16400.05</v>
      </c>
    </row>
    <row r="13" spans="1:4">
      <c r="A13" s="212">
        <v>1011106</v>
      </c>
      <c r="B13" s="212" t="s">
        <v>1413</v>
      </c>
      <c r="D13" s="215">
        <v>1000</v>
      </c>
    </row>
    <row r="14" spans="1:4">
      <c r="A14" s="212">
        <v>10112</v>
      </c>
      <c r="B14" s="212" t="s">
        <v>1414</v>
      </c>
      <c r="C14" s="215">
        <v>1075000</v>
      </c>
    </row>
    <row r="15" spans="1:4">
      <c r="A15" s="212">
        <v>1011210</v>
      </c>
      <c r="B15" s="212" t="s">
        <v>1415</v>
      </c>
      <c r="D15" s="215">
        <v>250000</v>
      </c>
    </row>
    <row r="16" spans="1:4">
      <c r="A16" s="212">
        <v>1011213</v>
      </c>
      <c r="B16" s="212" t="s">
        <v>1416</v>
      </c>
      <c r="D16" s="215">
        <v>150000</v>
      </c>
    </row>
    <row r="17" spans="1:4">
      <c r="A17" s="212">
        <v>1011236</v>
      </c>
      <c r="B17" s="212" t="s">
        <v>1417</v>
      </c>
      <c r="D17" s="215">
        <v>75000</v>
      </c>
    </row>
    <row r="18" spans="1:4">
      <c r="A18" s="212">
        <v>1011241</v>
      </c>
      <c r="B18" s="212" t="s">
        <v>1418</v>
      </c>
      <c r="D18" s="215">
        <v>600000</v>
      </c>
    </row>
    <row r="19" spans="1:4">
      <c r="A19" s="212">
        <v>10113</v>
      </c>
      <c r="B19" s="212" t="s">
        <v>1419</v>
      </c>
      <c r="D19" s="215">
        <v>50923500</v>
      </c>
    </row>
    <row r="20" spans="1:4">
      <c r="A20" s="212">
        <v>1012</v>
      </c>
      <c r="B20" s="212" t="s">
        <v>1420</v>
      </c>
      <c r="C20" s="215">
        <v>-8322562.9100000001</v>
      </c>
    </row>
    <row r="21" spans="1:4">
      <c r="A21" s="212">
        <v>10121</v>
      </c>
      <c r="B21" s="212" t="s">
        <v>1421</v>
      </c>
      <c r="C21" s="215">
        <v>-8322562.9100000001</v>
      </c>
    </row>
    <row r="22" spans="1:4">
      <c r="A22" s="212">
        <v>1012101</v>
      </c>
      <c r="B22" s="212" t="s">
        <v>1422</v>
      </c>
      <c r="D22" s="215">
        <v>33443.19</v>
      </c>
    </row>
    <row r="23" spans="1:4">
      <c r="A23" s="212">
        <v>1012102</v>
      </c>
      <c r="B23" s="212" t="s">
        <v>1423</v>
      </c>
      <c r="D23" s="215">
        <v>2404415.5</v>
      </c>
    </row>
    <row r="24" spans="1:4">
      <c r="A24" s="212">
        <v>1012104</v>
      </c>
      <c r="B24" s="212" t="s">
        <v>1424</v>
      </c>
      <c r="D24" s="215">
        <v>648598.14</v>
      </c>
    </row>
    <row r="25" spans="1:4">
      <c r="A25" s="212">
        <v>1012105</v>
      </c>
      <c r="B25" s="212" t="s">
        <v>1425</v>
      </c>
      <c r="D25" s="215">
        <v>230325.32</v>
      </c>
    </row>
    <row r="26" spans="1:4">
      <c r="A26" s="212">
        <v>1012106</v>
      </c>
      <c r="B26" s="212" t="s">
        <v>1426</v>
      </c>
      <c r="D26" s="215">
        <v>-12887252.07</v>
      </c>
    </row>
    <row r="27" spans="1:4">
      <c r="A27" s="212">
        <v>1012108</v>
      </c>
      <c r="B27" s="212" t="s">
        <v>1427</v>
      </c>
      <c r="D27" s="215">
        <v>0.86</v>
      </c>
    </row>
    <row r="28" spans="1:4">
      <c r="A28" s="212">
        <v>1012109</v>
      </c>
      <c r="B28" s="212" t="s">
        <v>1428</v>
      </c>
      <c r="D28" s="215">
        <v>1100149.21</v>
      </c>
    </row>
    <row r="29" spans="1:4">
      <c r="A29" s="212">
        <v>1012111</v>
      </c>
      <c r="B29" s="212" t="s">
        <v>1429</v>
      </c>
      <c r="D29" s="215">
        <v>88368.69</v>
      </c>
    </row>
    <row r="30" spans="1:4">
      <c r="A30" s="212">
        <v>1012113</v>
      </c>
      <c r="B30" s="212" t="s">
        <v>1430</v>
      </c>
      <c r="D30" s="215">
        <v>52016.73</v>
      </c>
    </row>
    <row r="31" spans="1:4">
      <c r="A31" s="212">
        <v>1012119</v>
      </c>
      <c r="B31" s="212" t="s">
        <v>1431</v>
      </c>
      <c r="D31" s="215">
        <v>1279.3399999999999</v>
      </c>
    </row>
    <row r="32" spans="1:4">
      <c r="A32" s="212">
        <v>1012120</v>
      </c>
      <c r="B32" s="212" t="s">
        <v>1432</v>
      </c>
      <c r="D32" s="215">
        <v>6092.18</v>
      </c>
    </row>
    <row r="33" spans="1:4">
      <c r="A33" s="212">
        <v>102</v>
      </c>
      <c r="B33" s="212" t="s">
        <v>1433</v>
      </c>
      <c r="C33" s="215">
        <v>94849617.819999993</v>
      </c>
    </row>
    <row r="34" spans="1:4">
      <c r="A34" s="212">
        <v>10201</v>
      </c>
      <c r="B34" s="212" t="s">
        <v>1434</v>
      </c>
      <c r="D34" s="215">
        <v>80197715.290000007</v>
      </c>
    </row>
    <row r="35" spans="1:4">
      <c r="A35" s="212">
        <v>10203</v>
      </c>
      <c r="B35" s="212" t="s">
        <v>1435</v>
      </c>
      <c r="C35" s="215">
        <v>0</v>
      </c>
    </row>
    <row r="36" spans="1:4">
      <c r="A36" s="212">
        <v>102031</v>
      </c>
      <c r="B36" s="212" t="s">
        <v>1436</v>
      </c>
      <c r="D36" s="215">
        <v>0</v>
      </c>
    </row>
    <row r="37" spans="1:4">
      <c r="A37" s="212">
        <v>10205</v>
      </c>
      <c r="B37" s="212" t="s">
        <v>1437</v>
      </c>
      <c r="D37" s="215">
        <v>29241131.440000001</v>
      </c>
    </row>
    <row r="38" spans="1:4">
      <c r="A38" s="212">
        <v>10210</v>
      </c>
      <c r="B38" s="212" t="s">
        <v>1438</v>
      </c>
      <c r="C38" s="215">
        <v>409981.78</v>
      </c>
    </row>
    <row r="39" spans="1:4">
      <c r="A39" s="212">
        <v>1021001</v>
      </c>
      <c r="B39" s="212" t="s">
        <v>847</v>
      </c>
      <c r="D39" s="215">
        <v>409981.78</v>
      </c>
    </row>
    <row r="40" spans="1:4">
      <c r="A40" s="212">
        <v>10213</v>
      </c>
      <c r="B40" s="212" t="s">
        <v>1439</v>
      </c>
      <c r="D40" s="215">
        <v>-14999210.689999999</v>
      </c>
    </row>
    <row r="41" spans="1:4">
      <c r="A41" s="212">
        <v>10299</v>
      </c>
      <c r="B41" s="212" t="s">
        <v>1440</v>
      </c>
      <c r="D41" s="215">
        <v>0</v>
      </c>
    </row>
    <row r="42" spans="1:4">
      <c r="A42" s="212">
        <v>103</v>
      </c>
      <c r="B42" s="212" t="s">
        <v>1441</v>
      </c>
      <c r="C42" s="215">
        <v>32872960.73</v>
      </c>
    </row>
    <row r="43" spans="1:4">
      <c r="A43" s="212">
        <v>10302</v>
      </c>
      <c r="B43" s="212" t="s">
        <v>1442</v>
      </c>
      <c r="C43" s="215">
        <v>32872960.73</v>
      </c>
    </row>
    <row r="44" spans="1:4">
      <c r="A44" s="212">
        <v>10302001</v>
      </c>
      <c r="B44" s="212" t="s">
        <v>1443</v>
      </c>
      <c r="D44" s="215">
        <v>32872960.73</v>
      </c>
    </row>
    <row r="45" spans="1:4">
      <c r="A45" s="212">
        <v>104</v>
      </c>
      <c r="B45" s="212" t="s">
        <v>1444</v>
      </c>
      <c r="C45" s="215">
        <v>75914.5</v>
      </c>
    </row>
    <row r="46" spans="1:4">
      <c r="A46" s="212">
        <v>10401</v>
      </c>
      <c r="B46" s="212" t="s">
        <v>1445</v>
      </c>
      <c r="D46" s="215">
        <v>75914.5</v>
      </c>
    </row>
    <row r="47" spans="1:4">
      <c r="A47" s="212">
        <v>10409</v>
      </c>
      <c r="B47" s="212" t="s">
        <v>1446</v>
      </c>
      <c r="D47" s="215">
        <v>0</v>
      </c>
    </row>
    <row r="48" spans="1:4">
      <c r="A48" s="212">
        <v>12</v>
      </c>
      <c r="B48" s="212" t="s">
        <v>1447</v>
      </c>
      <c r="C48" s="215">
        <v>359596089.97000003</v>
      </c>
    </row>
    <row r="49" spans="1:4">
      <c r="A49" s="212">
        <v>120</v>
      </c>
      <c r="B49" s="212" t="s">
        <v>1448</v>
      </c>
      <c r="C49" s="215">
        <v>175647532.34</v>
      </c>
    </row>
    <row r="50" spans="1:4">
      <c r="A50" s="212">
        <v>12001</v>
      </c>
      <c r="B50" s="212" t="s">
        <v>1449</v>
      </c>
      <c r="D50" s="215">
        <v>48369886.719999999</v>
      </c>
    </row>
    <row r="51" spans="1:4">
      <c r="A51" s="212">
        <v>12002</v>
      </c>
      <c r="B51" s="212" t="s">
        <v>1450</v>
      </c>
      <c r="C51" s="215">
        <v>14811205.609999999</v>
      </c>
    </row>
    <row r="52" spans="1:4">
      <c r="A52" s="212">
        <v>120021</v>
      </c>
      <c r="B52" s="212" t="s">
        <v>1451</v>
      </c>
      <c r="D52" s="215">
        <v>21776780.579999998</v>
      </c>
    </row>
    <row r="53" spans="1:4">
      <c r="A53" s="212">
        <v>120022</v>
      </c>
      <c r="B53" s="212" t="s">
        <v>1452</v>
      </c>
      <c r="D53" s="215">
        <v>-6965574.9699999997</v>
      </c>
    </row>
    <row r="54" spans="1:4">
      <c r="A54" s="212">
        <v>12004</v>
      </c>
      <c r="B54" s="212" t="s">
        <v>1453</v>
      </c>
      <c r="C54" s="215">
        <v>4637925.8899999997</v>
      </c>
    </row>
    <row r="55" spans="1:4">
      <c r="A55" s="212">
        <v>120041</v>
      </c>
      <c r="B55" s="212" t="s">
        <v>1454</v>
      </c>
      <c r="D55" s="215">
        <v>7802270.25</v>
      </c>
    </row>
    <row r="56" spans="1:4">
      <c r="A56" s="212">
        <v>120042</v>
      </c>
      <c r="B56" s="212" t="s">
        <v>1455</v>
      </c>
      <c r="D56" s="215">
        <v>-3164344.36</v>
      </c>
    </row>
    <row r="57" spans="1:4">
      <c r="A57" s="212">
        <v>12005</v>
      </c>
      <c r="B57" s="212" t="s">
        <v>1456</v>
      </c>
      <c r="C57" s="215">
        <v>6245752.6500000004</v>
      </c>
    </row>
    <row r="58" spans="1:4">
      <c r="A58" s="212">
        <v>120051</v>
      </c>
      <c r="B58" s="212" t="s">
        <v>1457</v>
      </c>
      <c r="D58" s="215">
        <v>10095945.98</v>
      </c>
    </row>
    <row r="59" spans="1:4">
      <c r="A59" s="212">
        <v>120052</v>
      </c>
      <c r="B59" s="212" t="s">
        <v>1458</v>
      </c>
      <c r="D59" s="215">
        <v>-3850193.33</v>
      </c>
    </row>
    <row r="60" spans="1:4">
      <c r="A60" s="212">
        <v>12006</v>
      </c>
      <c r="B60" s="212" t="s">
        <v>1459</v>
      </c>
      <c r="C60" s="215">
        <v>728749.98</v>
      </c>
    </row>
    <row r="61" spans="1:4">
      <c r="A61" s="212">
        <v>120061</v>
      </c>
      <c r="B61" s="212" t="s">
        <v>1460</v>
      </c>
      <c r="D61" s="215">
        <v>3802171.78</v>
      </c>
    </row>
    <row r="62" spans="1:4">
      <c r="A62" s="212">
        <v>120062</v>
      </c>
      <c r="B62" s="212" t="s">
        <v>1461</v>
      </c>
      <c r="D62" s="215">
        <v>-3073421.8</v>
      </c>
    </row>
    <row r="63" spans="1:4">
      <c r="A63" s="212">
        <v>12007</v>
      </c>
      <c r="B63" s="212" t="s">
        <v>1462</v>
      </c>
      <c r="C63" s="215">
        <v>86234.14</v>
      </c>
    </row>
    <row r="64" spans="1:4">
      <c r="A64" s="212">
        <v>120071</v>
      </c>
      <c r="B64" s="212" t="s">
        <v>1463</v>
      </c>
      <c r="D64" s="215">
        <v>449918.15</v>
      </c>
    </row>
    <row r="65" spans="1:4">
      <c r="A65" s="212">
        <v>120072</v>
      </c>
      <c r="B65" s="212" t="s">
        <v>1464</v>
      </c>
      <c r="D65" s="215">
        <v>-363684.01</v>
      </c>
    </row>
    <row r="66" spans="1:4">
      <c r="A66" s="212">
        <v>12008</v>
      </c>
      <c r="B66" s="212" t="s">
        <v>1465</v>
      </c>
      <c r="C66" s="215">
        <v>859896.63</v>
      </c>
    </row>
    <row r="67" spans="1:4">
      <c r="A67" s="212">
        <v>120081</v>
      </c>
      <c r="B67" s="212" t="s">
        <v>1466</v>
      </c>
      <c r="D67" s="215">
        <v>3558195.78</v>
      </c>
    </row>
    <row r="68" spans="1:4">
      <c r="A68" s="212">
        <v>120082</v>
      </c>
      <c r="B68" s="212" t="s">
        <v>1467</v>
      </c>
      <c r="D68" s="215">
        <v>-2698299.15</v>
      </c>
    </row>
    <row r="69" spans="1:4">
      <c r="A69" s="212">
        <v>12009</v>
      </c>
      <c r="B69" s="212" t="s">
        <v>1468</v>
      </c>
      <c r="C69" s="215">
        <v>831444.29</v>
      </c>
    </row>
    <row r="70" spans="1:4">
      <c r="A70" s="212">
        <v>120091</v>
      </c>
      <c r="B70" s="212" t="s">
        <v>1469</v>
      </c>
      <c r="D70" s="215">
        <v>3440458</v>
      </c>
    </row>
    <row r="71" spans="1:4">
      <c r="A71" s="212">
        <v>120092</v>
      </c>
      <c r="B71" s="212" t="s">
        <v>1470</v>
      </c>
      <c r="D71" s="215">
        <v>-2609013.71</v>
      </c>
    </row>
    <row r="72" spans="1:4">
      <c r="A72" s="212">
        <v>12010</v>
      </c>
      <c r="B72" s="212" t="s">
        <v>1471</v>
      </c>
      <c r="C72" s="215">
        <v>704448.5</v>
      </c>
    </row>
    <row r="73" spans="1:4">
      <c r="A73" s="212">
        <v>120101</v>
      </c>
      <c r="B73" s="212" t="s">
        <v>1472</v>
      </c>
      <c r="D73" s="215">
        <v>2914960.41</v>
      </c>
    </row>
    <row r="74" spans="1:4">
      <c r="A74" s="212">
        <v>120102</v>
      </c>
      <c r="B74" s="212" t="s">
        <v>1473</v>
      </c>
      <c r="D74" s="215">
        <v>-2210511.91</v>
      </c>
    </row>
    <row r="75" spans="1:4">
      <c r="A75" s="212">
        <v>12011</v>
      </c>
      <c r="B75" s="212" t="s">
        <v>1474</v>
      </c>
      <c r="C75" s="215">
        <v>654433.98</v>
      </c>
    </row>
    <row r="76" spans="1:4">
      <c r="A76" s="212">
        <v>120111</v>
      </c>
      <c r="B76" s="212" t="s">
        <v>1475</v>
      </c>
      <c r="D76" s="215">
        <v>2708000.11</v>
      </c>
    </row>
    <row r="77" spans="1:4">
      <c r="A77" s="212">
        <v>120112</v>
      </c>
      <c r="B77" s="212" t="s">
        <v>1476</v>
      </c>
      <c r="D77" s="215">
        <v>-2053566.13</v>
      </c>
    </row>
    <row r="78" spans="1:4">
      <c r="A78" s="212">
        <v>12013</v>
      </c>
      <c r="B78" s="212" t="s">
        <v>1477</v>
      </c>
      <c r="C78" s="215">
        <v>11750000</v>
      </c>
    </row>
    <row r="79" spans="1:4">
      <c r="A79" s="212">
        <v>120131</v>
      </c>
      <c r="B79" s="212" t="s">
        <v>1478</v>
      </c>
      <c r="D79" s="215">
        <v>11750000</v>
      </c>
    </row>
    <row r="80" spans="1:4">
      <c r="A80" s="212">
        <v>12015</v>
      </c>
      <c r="B80" s="212" t="s">
        <v>1479</v>
      </c>
      <c r="C80" s="215">
        <v>5389564.3499999996</v>
      </c>
    </row>
    <row r="81" spans="1:4">
      <c r="A81" s="212">
        <v>120151</v>
      </c>
      <c r="B81" s="212" t="s">
        <v>1480</v>
      </c>
      <c r="D81" s="215">
        <v>9949963.0199999996</v>
      </c>
    </row>
    <row r="82" spans="1:4">
      <c r="A82" s="212">
        <v>120152</v>
      </c>
      <c r="B82" s="212" t="s">
        <v>1480</v>
      </c>
      <c r="D82" s="215">
        <v>-4560398.67</v>
      </c>
    </row>
    <row r="83" spans="1:4">
      <c r="A83" s="212">
        <v>12016</v>
      </c>
      <c r="B83" s="212" t="s">
        <v>1481</v>
      </c>
      <c r="C83" s="215">
        <v>1625637.81</v>
      </c>
    </row>
    <row r="84" spans="1:4">
      <c r="A84" s="212">
        <v>120161</v>
      </c>
      <c r="B84" s="212" t="s">
        <v>1482</v>
      </c>
      <c r="D84" s="215">
        <v>3001175.67</v>
      </c>
    </row>
    <row r="85" spans="1:4">
      <c r="A85" s="212">
        <v>120162</v>
      </c>
      <c r="B85" s="212" t="s">
        <v>1481</v>
      </c>
      <c r="D85" s="215">
        <v>-1375537.86</v>
      </c>
    </row>
    <row r="86" spans="1:4">
      <c r="A86" s="212">
        <v>12017</v>
      </c>
      <c r="B86" s="212" t="s">
        <v>1483</v>
      </c>
      <c r="C86" s="215">
        <v>13568390.25</v>
      </c>
    </row>
    <row r="87" spans="1:4">
      <c r="A87" s="212">
        <v>120171</v>
      </c>
      <c r="B87" s="212" t="s">
        <v>1484</v>
      </c>
      <c r="D87" s="215">
        <v>25049334.98</v>
      </c>
    </row>
    <row r="88" spans="1:4">
      <c r="A88" s="212">
        <v>120172</v>
      </c>
      <c r="B88" s="212" t="s">
        <v>1483</v>
      </c>
      <c r="D88" s="215">
        <v>-11480944.73</v>
      </c>
    </row>
    <row r="89" spans="1:4">
      <c r="A89" s="212">
        <v>12018</v>
      </c>
      <c r="B89" s="212" t="s">
        <v>1485</v>
      </c>
      <c r="C89" s="215">
        <v>6327373.8099999996</v>
      </c>
    </row>
    <row r="90" spans="1:4">
      <c r="A90" s="212">
        <v>120181</v>
      </c>
      <c r="B90" s="212" t="s">
        <v>1486</v>
      </c>
      <c r="D90" s="215">
        <v>11681299.689999999</v>
      </c>
    </row>
    <row r="91" spans="1:4">
      <c r="A91" s="212">
        <v>120182</v>
      </c>
      <c r="B91" s="212" t="s">
        <v>1486</v>
      </c>
      <c r="D91" s="215">
        <v>-5353925.88</v>
      </c>
    </row>
    <row r="92" spans="1:4">
      <c r="A92" s="212">
        <v>12019</v>
      </c>
      <c r="B92" s="212" t="s">
        <v>1487</v>
      </c>
      <c r="C92" s="215">
        <v>9957179.1099999994</v>
      </c>
    </row>
    <row r="93" spans="1:4">
      <c r="A93" s="212">
        <v>120191</v>
      </c>
      <c r="B93" s="212" t="s">
        <v>1488</v>
      </c>
      <c r="D93" s="215">
        <v>18382482.920000002</v>
      </c>
    </row>
    <row r="94" spans="1:4">
      <c r="A94" s="212">
        <v>120192</v>
      </c>
      <c r="B94" s="212" t="s">
        <v>1488</v>
      </c>
      <c r="D94" s="215">
        <v>-8425303.8100000005</v>
      </c>
    </row>
    <row r="95" spans="1:4">
      <c r="A95" s="212">
        <v>12020</v>
      </c>
      <c r="B95" s="212" t="s">
        <v>1489</v>
      </c>
      <c r="C95" s="215">
        <v>1352898.6</v>
      </c>
    </row>
    <row r="96" spans="1:4">
      <c r="A96" s="212">
        <v>120201</v>
      </c>
      <c r="B96" s="212" t="s">
        <v>1490</v>
      </c>
      <c r="D96" s="215">
        <v>2497658.7200000002</v>
      </c>
    </row>
    <row r="97" spans="1:4">
      <c r="A97" s="212">
        <v>120202</v>
      </c>
      <c r="B97" s="212" t="s">
        <v>1491</v>
      </c>
      <c r="D97" s="215">
        <v>-1144760.1200000001</v>
      </c>
    </row>
    <row r="98" spans="1:4">
      <c r="A98" s="212">
        <v>12021</v>
      </c>
      <c r="B98" s="212" t="s">
        <v>1492</v>
      </c>
      <c r="C98" s="215">
        <v>2968449.54</v>
      </c>
    </row>
    <row r="99" spans="1:4">
      <c r="A99" s="212">
        <v>120211</v>
      </c>
      <c r="B99" s="212" t="s">
        <v>1493</v>
      </c>
      <c r="D99" s="215">
        <v>5480213.79</v>
      </c>
    </row>
    <row r="100" spans="1:4">
      <c r="A100" s="212">
        <v>120212</v>
      </c>
      <c r="B100" s="212" t="s">
        <v>1493</v>
      </c>
      <c r="D100" s="215">
        <v>-2511764.25</v>
      </c>
    </row>
    <row r="101" spans="1:4">
      <c r="A101" s="212">
        <v>12022</v>
      </c>
      <c r="B101" s="212" t="s">
        <v>1494</v>
      </c>
      <c r="C101" s="215">
        <v>1450052.33</v>
      </c>
    </row>
    <row r="102" spans="1:4">
      <c r="A102" s="212">
        <v>120221</v>
      </c>
      <c r="B102" s="212" t="s">
        <v>1495</v>
      </c>
      <c r="D102" s="215">
        <v>2677019.8199999998</v>
      </c>
    </row>
    <row r="103" spans="1:4">
      <c r="A103" s="212">
        <v>120222</v>
      </c>
      <c r="B103" s="212" t="s">
        <v>1495</v>
      </c>
      <c r="D103" s="215">
        <v>-1226967.49</v>
      </c>
    </row>
    <row r="104" spans="1:4">
      <c r="A104" s="212">
        <v>12023</v>
      </c>
      <c r="B104" s="212" t="s">
        <v>1496</v>
      </c>
      <c r="C104" s="215">
        <v>2161224.5099999998</v>
      </c>
    </row>
    <row r="105" spans="1:4">
      <c r="A105" s="212">
        <v>120231</v>
      </c>
      <c r="B105" s="212" t="s">
        <v>1497</v>
      </c>
      <c r="D105" s="215">
        <v>3989955.63</v>
      </c>
    </row>
    <row r="106" spans="1:4">
      <c r="A106" s="212">
        <v>120232</v>
      </c>
      <c r="B106" s="212" t="s">
        <v>1496</v>
      </c>
      <c r="D106" s="215">
        <v>-1828731.12</v>
      </c>
    </row>
    <row r="107" spans="1:4">
      <c r="A107" s="212">
        <v>12024</v>
      </c>
      <c r="B107" s="212" t="s">
        <v>1498</v>
      </c>
      <c r="C107" s="215">
        <v>992887.68</v>
      </c>
    </row>
    <row r="108" spans="1:4">
      <c r="A108" s="212">
        <v>120241</v>
      </c>
      <c r="B108" s="212" t="s">
        <v>1499</v>
      </c>
      <c r="D108" s="215">
        <v>1833022.63</v>
      </c>
    </row>
    <row r="109" spans="1:4">
      <c r="A109" s="212">
        <v>120242</v>
      </c>
      <c r="B109" s="212" t="s">
        <v>1499</v>
      </c>
      <c r="D109" s="215">
        <v>-840134.95</v>
      </c>
    </row>
    <row r="110" spans="1:4">
      <c r="A110" s="212">
        <v>12025</v>
      </c>
      <c r="B110" s="212" t="s">
        <v>1500</v>
      </c>
      <c r="C110" s="215">
        <v>7556926.75</v>
      </c>
    </row>
    <row r="111" spans="1:4">
      <c r="A111" s="212">
        <v>120251</v>
      </c>
      <c r="B111" s="212" t="s">
        <v>1501</v>
      </c>
      <c r="D111" s="215">
        <v>13951249.82</v>
      </c>
    </row>
    <row r="112" spans="1:4">
      <c r="A112" s="212">
        <v>120252</v>
      </c>
      <c r="B112" s="212" t="s">
        <v>1501</v>
      </c>
      <c r="D112" s="215">
        <v>-6394323.0700000003</v>
      </c>
    </row>
    <row r="113" spans="1:4">
      <c r="A113" s="212">
        <v>12026</v>
      </c>
      <c r="B113" s="212" t="s">
        <v>1502</v>
      </c>
      <c r="C113" s="215">
        <v>22125764.75</v>
      </c>
    </row>
    <row r="114" spans="1:4">
      <c r="A114" s="212">
        <v>120261</v>
      </c>
      <c r="B114" s="212" t="s">
        <v>1502</v>
      </c>
      <c r="D114" s="215">
        <v>40847569.780000001</v>
      </c>
    </row>
    <row r="115" spans="1:4">
      <c r="A115" s="212">
        <v>120262</v>
      </c>
      <c r="B115" s="212" t="s">
        <v>1502</v>
      </c>
      <c r="D115" s="215">
        <v>-18721805.030000001</v>
      </c>
    </row>
    <row r="116" spans="1:4">
      <c r="A116" s="212">
        <v>12027</v>
      </c>
      <c r="B116" s="212" t="s">
        <v>1503</v>
      </c>
      <c r="C116" s="215">
        <v>2582970.7000000002</v>
      </c>
    </row>
    <row r="117" spans="1:4">
      <c r="A117" s="212">
        <v>120271</v>
      </c>
      <c r="B117" s="212" t="s">
        <v>1504</v>
      </c>
      <c r="D117" s="215">
        <v>4768561.7699999996</v>
      </c>
    </row>
    <row r="118" spans="1:4">
      <c r="A118" s="212">
        <v>120272</v>
      </c>
      <c r="B118" s="212" t="s">
        <v>1505</v>
      </c>
      <c r="D118" s="215">
        <v>-2185591.0699999998</v>
      </c>
    </row>
    <row r="119" spans="1:4">
      <c r="A119" s="212">
        <v>12028</v>
      </c>
      <c r="B119" s="212" t="s">
        <v>1506</v>
      </c>
      <c r="C119" s="215">
        <v>1082363.49</v>
      </c>
    </row>
    <row r="120" spans="1:4">
      <c r="A120" s="212">
        <v>120281</v>
      </c>
      <c r="B120" s="212" t="s">
        <v>1507</v>
      </c>
      <c r="D120" s="215">
        <v>1998209.21</v>
      </c>
    </row>
    <row r="121" spans="1:4">
      <c r="A121" s="212">
        <v>120282</v>
      </c>
      <c r="B121" s="212" t="s">
        <v>1507</v>
      </c>
      <c r="D121" s="215">
        <v>-915845.72</v>
      </c>
    </row>
    <row r="122" spans="1:4">
      <c r="A122" s="212">
        <v>12029</v>
      </c>
      <c r="B122" s="212" t="s">
        <v>1508</v>
      </c>
      <c r="C122" s="215">
        <v>3212383.8</v>
      </c>
    </row>
    <row r="123" spans="1:4">
      <c r="A123" s="212">
        <v>120291</v>
      </c>
      <c r="B123" s="212" t="s">
        <v>1509</v>
      </c>
      <c r="D123" s="215">
        <v>5930554.2300000004</v>
      </c>
    </row>
    <row r="124" spans="1:4">
      <c r="A124" s="212">
        <v>120292</v>
      </c>
      <c r="B124" s="212" t="s">
        <v>1509</v>
      </c>
      <c r="D124" s="215">
        <v>-2718170.43</v>
      </c>
    </row>
    <row r="125" spans="1:4">
      <c r="A125" s="212">
        <v>12030</v>
      </c>
      <c r="B125" s="212" t="s">
        <v>1510</v>
      </c>
      <c r="C125" s="215">
        <v>231321.15</v>
      </c>
    </row>
    <row r="126" spans="1:4">
      <c r="A126" s="212">
        <v>120301</v>
      </c>
      <c r="B126" s="212" t="s">
        <v>1511</v>
      </c>
      <c r="D126" s="215">
        <v>427055.11</v>
      </c>
    </row>
    <row r="127" spans="1:4">
      <c r="A127" s="212">
        <v>120302</v>
      </c>
      <c r="B127" s="212" t="s">
        <v>1511</v>
      </c>
      <c r="D127" s="215">
        <v>-195733.96</v>
      </c>
    </row>
    <row r="128" spans="1:4">
      <c r="A128" s="212">
        <v>12031</v>
      </c>
      <c r="B128" s="212" t="s">
        <v>1512</v>
      </c>
      <c r="C128" s="215">
        <v>909720.97</v>
      </c>
    </row>
    <row r="129" spans="1:4">
      <c r="A129" s="212">
        <v>120311</v>
      </c>
      <c r="B129" s="212" t="s">
        <v>1513</v>
      </c>
      <c r="D129" s="215">
        <v>1526803.93</v>
      </c>
    </row>
    <row r="130" spans="1:4">
      <c r="A130" s="212">
        <v>120312</v>
      </c>
      <c r="B130" s="212" t="s">
        <v>1514</v>
      </c>
      <c r="D130" s="215">
        <v>-617082.96</v>
      </c>
    </row>
    <row r="131" spans="1:4">
      <c r="A131" s="212">
        <v>12032</v>
      </c>
      <c r="B131" s="212" t="s">
        <v>1515</v>
      </c>
      <c r="C131" s="215">
        <v>1256997.32</v>
      </c>
    </row>
    <row r="132" spans="1:4">
      <c r="A132" s="212">
        <v>120321</v>
      </c>
      <c r="B132" s="212" t="s">
        <v>1516</v>
      </c>
      <c r="D132" s="215">
        <v>1472954.7</v>
      </c>
    </row>
    <row r="133" spans="1:4">
      <c r="A133" s="212">
        <v>120322</v>
      </c>
      <c r="B133" s="212" t="s">
        <v>1517</v>
      </c>
      <c r="D133" s="215">
        <v>-215957.38</v>
      </c>
    </row>
    <row r="134" spans="1:4">
      <c r="A134" s="212">
        <v>12033</v>
      </c>
      <c r="B134" s="212" t="s">
        <v>1518</v>
      </c>
      <c r="C134" s="215">
        <v>1215447.03</v>
      </c>
    </row>
    <row r="135" spans="1:4">
      <c r="A135" s="212">
        <v>120331</v>
      </c>
      <c r="B135" s="212" t="s">
        <v>1519</v>
      </c>
      <c r="D135" s="215">
        <v>1215447.03</v>
      </c>
    </row>
    <row r="136" spans="1:4">
      <c r="A136" s="212">
        <v>121</v>
      </c>
      <c r="B136" s="212" t="s">
        <v>1520</v>
      </c>
      <c r="C136" s="215">
        <v>16344600.310000001</v>
      </c>
    </row>
    <row r="137" spans="1:4">
      <c r="A137" s="212">
        <v>12101</v>
      </c>
      <c r="B137" s="212" t="s">
        <v>1521</v>
      </c>
      <c r="C137" s="215">
        <v>113166.67</v>
      </c>
    </row>
    <row r="138" spans="1:4">
      <c r="A138" s="212">
        <v>121011</v>
      </c>
      <c r="B138" s="212" t="s">
        <v>1522</v>
      </c>
      <c r="D138" s="215">
        <v>54557186.229999997</v>
      </c>
    </row>
    <row r="139" spans="1:4">
      <c r="A139" s="212">
        <v>121012</v>
      </c>
      <c r="B139" s="212" t="s">
        <v>1523</v>
      </c>
      <c r="D139" s="215">
        <v>-54444019.560000002</v>
      </c>
    </row>
    <row r="140" spans="1:4">
      <c r="A140" s="212">
        <v>12102</v>
      </c>
      <c r="B140" s="212" t="s">
        <v>1524</v>
      </c>
      <c r="C140" s="215">
        <v>10106358.710000001</v>
      </c>
    </row>
    <row r="141" spans="1:4">
      <c r="A141" s="212">
        <v>121021</v>
      </c>
      <c r="B141" s="212" t="s">
        <v>1525</v>
      </c>
      <c r="D141" s="215">
        <v>77664957.069999993</v>
      </c>
    </row>
    <row r="142" spans="1:4">
      <c r="A142" s="212">
        <v>121022</v>
      </c>
      <c r="B142" s="212" t="s">
        <v>1526</v>
      </c>
      <c r="D142" s="215">
        <v>-67558598.359999999</v>
      </c>
    </row>
    <row r="143" spans="1:4">
      <c r="A143" s="212">
        <v>12103</v>
      </c>
      <c r="B143" s="212" t="s">
        <v>1527</v>
      </c>
      <c r="C143" s="215">
        <v>5395602.7199999997</v>
      </c>
    </row>
    <row r="144" spans="1:4">
      <c r="A144" s="212">
        <v>121031</v>
      </c>
      <c r="B144" s="212" t="s">
        <v>1528</v>
      </c>
      <c r="D144" s="215">
        <v>19649526.760000002</v>
      </c>
    </row>
    <row r="145" spans="1:4">
      <c r="A145" s="212">
        <v>121032</v>
      </c>
      <c r="B145" s="212" t="s">
        <v>1529</v>
      </c>
      <c r="D145" s="215">
        <v>-14253924.039999999</v>
      </c>
    </row>
    <row r="146" spans="1:4">
      <c r="A146" s="212">
        <v>12104</v>
      </c>
      <c r="B146" s="212" t="s">
        <v>1530</v>
      </c>
      <c r="C146" s="215">
        <v>729472.21</v>
      </c>
    </row>
    <row r="147" spans="1:4">
      <c r="A147" s="212">
        <v>121041</v>
      </c>
      <c r="B147" s="212" t="s">
        <v>1531</v>
      </c>
      <c r="D147" s="215">
        <v>18138798.77</v>
      </c>
    </row>
    <row r="148" spans="1:4">
      <c r="A148" s="212">
        <v>121042</v>
      </c>
      <c r="B148" s="212" t="s">
        <v>1532</v>
      </c>
      <c r="D148" s="215">
        <v>-17409326.559999999</v>
      </c>
    </row>
    <row r="149" spans="1:4">
      <c r="A149" s="212">
        <v>122</v>
      </c>
      <c r="B149" s="212" t="s">
        <v>1533</v>
      </c>
      <c r="C149" s="215">
        <v>83483239.900000006</v>
      </c>
    </row>
    <row r="150" spans="1:4">
      <c r="A150" s="212">
        <v>12201</v>
      </c>
      <c r="B150" s="212" t="s">
        <v>1534</v>
      </c>
      <c r="C150" s="215">
        <v>1000</v>
      </c>
    </row>
    <row r="151" spans="1:4">
      <c r="A151" s="212">
        <v>122011</v>
      </c>
      <c r="B151" s="212" t="s">
        <v>1535</v>
      </c>
      <c r="D151" s="215">
        <v>891000</v>
      </c>
    </row>
    <row r="152" spans="1:4">
      <c r="A152" s="212">
        <v>122012</v>
      </c>
      <c r="B152" s="212" t="s">
        <v>1536</v>
      </c>
      <c r="D152" s="215">
        <v>-890000</v>
      </c>
    </row>
    <row r="153" spans="1:4">
      <c r="A153" s="212">
        <v>12202</v>
      </c>
      <c r="B153" s="212" t="s">
        <v>1537</v>
      </c>
      <c r="C153" s="215">
        <v>1429.72</v>
      </c>
    </row>
    <row r="154" spans="1:4">
      <c r="A154" s="212">
        <v>122021</v>
      </c>
      <c r="B154" s="212" t="s">
        <v>1538</v>
      </c>
      <c r="D154" s="215">
        <v>1825523.04</v>
      </c>
    </row>
    <row r="155" spans="1:4">
      <c r="A155" s="212">
        <v>122022</v>
      </c>
      <c r="B155" s="212" t="s">
        <v>1539</v>
      </c>
      <c r="D155" s="215">
        <v>-1824093.32</v>
      </c>
    </row>
    <row r="156" spans="1:4">
      <c r="A156" s="212">
        <v>12203</v>
      </c>
      <c r="B156" s="212" t="s">
        <v>1540</v>
      </c>
      <c r="C156" s="215">
        <v>723605.24</v>
      </c>
    </row>
    <row r="157" spans="1:4">
      <c r="A157" s="212">
        <v>122031</v>
      </c>
      <c r="B157" s="212" t="s">
        <v>1541</v>
      </c>
      <c r="D157" s="215">
        <v>3667470.9</v>
      </c>
    </row>
    <row r="158" spans="1:4">
      <c r="A158" s="212">
        <v>122032</v>
      </c>
      <c r="B158" s="212" t="s">
        <v>1542</v>
      </c>
      <c r="D158" s="215">
        <v>-2943865.66</v>
      </c>
    </row>
    <row r="159" spans="1:4">
      <c r="A159" s="212">
        <v>12204</v>
      </c>
      <c r="B159" s="212" t="s">
        <v>1543</v>
      </c>
      <c r="C159" s="215">
        <v>428982.83</v>
      </c>
    </row>
    <row r="160" spans="1:4">
      <c r="A160" s="212">
        <v>122041</v>
      </c>
      <c r="B160" s="212" t="s">
        <v>1544</v>
      </c>
      <c r="D160" s="215">
        <v>428982.83</v>
      </c>
    </row>
    <row r="161" spans="1:4">
      <c r="A161" s="212">
        <v>12205</v>
      </c>
      <c r="B161" s="212" t="s">
        <v>1545</v>
      </c>
      <c r="C161" s="215">
        <v>875590.34</v>
      </c>
    </row>
    <row r="162" spans="1:4">
      <c r="A162" s="212">
        <v>122051</v>
      </c>
      <c r="B162" s="212" t="s">
        <v>1546</v>
      </c>
      <c r="D162" s="215">
        <v>875590.34</v>
      </c>
    </row>
    <row r="163" spans="1:4">
      <c r="A163" s="212">
        <v>12206</v>
      </c>
      <c r="B163" s="212" t="s">
        <v>1547</v>
      </c>
      <c r="C163" s="215">
        <v>1606489.17</v>
      </c>
    </row>
    <row r="164" spans="1:4">
      <c r="A164" s="212">
        <v>122061</v>
      </c>
      <c r="B164" s="212" t="s">
        <v>1547</v>
      </c>
      <c r="D164" s="215">
        <v>1606489.17</v>
      </c>
    </row>
    <row r="165" spans="1:4">
      <c r="A165" s="212">
        <v>12208</v>
      </c>
      <c r="B165" s="212" t="s">
        <v>1548</v>
      </c>
      <c r="C165" s="215">
        <v>10000</v>
      </c>
    </row>
    <row r="166" spans="1:4">
      <c r="A166" s="212">
        <v>122081</v>
      </c>
      <c r="B166" s="212" t="s">
        <v>1549</v>
      </c>
      <c r="D166" s="215">
        <v>3248948.53</v>
      </c>
    </row>
    <row r="167" spans="1:4">
      <c r="A167" s="212">
        <v>122082</v>
      </c>
      <c r="B167" s="212" t="s">
        <v>1550</v>
      </c>
      <c r="D167" s="215">
        <v>-3238948.53</v>
      </c>
    </row>
    <row r="168" spans="1:4">
      <c r="A168" s="212">
        <v>12209</v>
      </c>
      <c r="B168" s="212" t="s">
        <v>1551</v>
      </c>
      <c r="C168" s="215">
        <v>460336.37</v>
      </c>
    </row>
    <row r="169" spans="1:4">
      <c r="A169" s="212">
        <v>122091</v>
      </c>
      <c r="B169" s="212" t="s">
        <v>1552</v>
      </c>
      <c r="D169" s="215">
        <v>16567109.49</v>
      </c>
    </row>
    <row r="170" spans="1:4">
      <c r="A170" s="212">
        <v>122092</v>
      </c>
      <c r="B170" s="212" t="s">
        <v>1553</v>
      </c>
      <c r="D170" s="215">
        <v>-16106773.119999999</v>
      </c>
    </row>
    <row r="171" spans="1:4">
      <c r="A171" s="212">
        <v>12210</v>
      </c>
      <c r="B171" s="212" t="s">
        <v>1554</v>
      </c>
      <c r="C171" s="215">
        <v>3438657.75</v>
      </c>
    </row>
    <row r="172" spans="1:4">
      <c r="A172" s="212">
        <v>122101</v>
      </c>
      <c r="B172" s="212" t="s">
        <v>1555</v>
      </c>
      <c r="D172" s="215">
        <v>10577420.689999999</v>
      </c>
    </row>
    <row r="173" spans="1:4">
      <c r="A173" s="212">
        <v>122102</v>
      </c>
      <c r="B173" s="212" t="s">
        <v>1556</v>
      </c>
      <c r="D173" s="215">
        <v>-7138762.9400000004</v>
      </c>
    </row>
    <row r="174" spans="1:4">
      <c r="A174" s="212">
        <v>12211</v>
      </c>
      <c r="B174" s="212" t="s">
        <v>1557</v>
      </c>
      <c r="C174" s="215">
        <v>293365.13</v>
      </c>
    </row>
    <row r="175" spans="1:4">
      <c r="A175" s="212">
        <v>122111</v>
      </c>
      <c r="B175" s="212" t="s">
        <v>1558</v>
      </c>
      <c r="D175" s="215">
        <v>1270861.77</v>
      </c>
    </row>
    <row r="176" spans="1:4">
      <c r="A176" s="212">
        <v>122112</v>
      </c>
      <c r="B176" s="212" t="s">
        <v>1559</v>
      </c>
      <c r="D176" s="215">
        <v>-977496.64</v>
      </c>
    </row>
    <row r="177" spans="1:4">
      <c r="A177" s="212">
        <v>12212</v>
      </c>
      <c r="B177" s="212" t="s">
        <v>1560</v>
      </c>
      <c r="C177" s="215">
        <v>8622419.0199999996</v>
      </c>
    </row>
    <row r="178" spans="1:4">
      <c r="A178" s="212">
        <v>122121</v>
      </c>
      <c r="B178" s="212" t="s">
        <v>1561</v>
      </c>
      <c r="D178" s="215">
        <v>26006536.32</v>
      </c>
    </row>
    <row r="179" spans="1:4">
      <c r="A179" s="212">
        <v>122122</v>
      </c>
      <c r="B179" s="212" t="s">
        <v>1562</v>
      </c>
      <c r="D179" s="215">
        <v>-17384117.300000001</v>
      </c>
    </row>
    <row r="180" spans="1:4">
      <c r="A180" s="212">
        <v>12213</v>
      </c>
      <c r="B180" s="212" t="s">
        <v>1563</v>
      </c>
      <c r="C180" s="215">
        <v>261062.58</v>
      </c>
    </row>
    <row r="181" spans="1:4">
      <c r="A181" s="212">
        <v>122131</v>
      </c>
      <c r="B181" s="212" t="s">
        <v>1564</v>
      </c>
      <c r="D181" s="215">
        <v>261062.58</v>
      </c>
    </row>
    <row r="182" spans="1:4">
      <c r="A182" s="212">
        <v>12214</v>
      </c>
      <c r="B182" s="212" t="s">
        <v>1565</v>
      </c>
      <c r="C182" s="215">
        <v>532686.07999999996</v>
      </c>
    </row>
    <row r="183" spans="1:4">
      <c r="A183" s="212">
        <v>122141</v>
      </c>
      <c r="B183" s="212" t="s">
        <v>1566</v>
      </c>
      <c r="D183" s="215">
        <v>532686.07999999996</v>
      </c>
    </row>
    <row r="184" spans="1:4">
      <c r="A184" s="212">
        <v>12216</v>
      </c>
      <c r="B184" s="212" t="s">
        <v>1567</v>
      </c>
      <c r="C184" s="215">
        <v>17404.36</v>
      </c>
    </row>
    <row r="185" spans="1:4">
      <c r="A185" s="212">
        <v>122161</v>
      </c>
      <c r="B185" s="212" t="s">
        <v>1568</v>
      </c>
      <c r="D185" s="215">
        <v>6370016.4500000002</v>
      </c>
    </row>
    <row r="186" spans="1:4">
      <c r="A186" s="212">
        <v>122162</v>
      </c>
      <c r="B186" s="212" t="s">
        <v>1569</v>
      </c>
      <c r="D186" s="215">
        <v>-6352612.0899999999</v>
      </c>
    </row>
    <row r="187" spans="1:4">
      <c r="A187" s="212">
        <v>12217</v>
      </c>
      <c r="B187" s="212" t="s">
        <v>1570</v>
      </c>
      <c r="C187" s="215">
        <v>1181584.21</v>
      </c>
    </row>
    <row r="188" spans="1:4">
      <c r="A188" s="212">
        <v>122171</v>
      </c>
      <c r="B188" s="212" t="s">
        <v>1571</v>
      </c>
      <c r="D188" s="215">
        <v>1181584.21</v>
      </c>
    </row>
    <row r="189" spans="1:4">
      <c r="A189" s="212">
        <v>12218</v>
      </c>
      <c r="B189" s="212" t="s">
        <v>1572</v>
      </c>
      <c r="C189" s="215">
        <v>392010.88</v>
      </c>
    </row>
    <row r="190" spans="1:4">
      <c r="A190" s="212">
        <v>122181</v>
      </c>
      <c r="B190" s="212" t="s">
        <v>1573</v>
      </c>
      <c r="D190" s="215">
        <v>392010.88</v>
      </c>
    </row>
    <row r="191" spans="1:4">
      <c r="A191" s="212">
        <v>12219</v>
      </c>
      <c r="B191" s="212" t="s">
        <v>1574</v>
      </c>
      <c r="C191" s="215">
        <v>10000</v>
      </c>
    </row>
    <row r="192" spans="1:4">
      <c r="A192" s="212">
        <v>122191</v>
      </c>
      <c r="B192" s="212" t="s">
        <v>1574</v>
      </c>
      <c r="D192" s="215">
        <v>634117.53</v>
      </c>
    </row>
    <row r="193" spans="1:4">
      <c r="A193" s="212">
        <v>122192</v>
      </c>
      <c r="B193" s="212" t="s">
        <v>1575</v>
      </c>
      <c r="D193" s="215">
        <v>-624117.53</v>
      </c>
    </row>
    <row r="194" spans="1:4">
      <c r="A194" s="212">
        <v>12220</v>
      </c>
      <c r="B194" s="212" t="s">
        <v>1576</v>
      </c>
      <c r="C194" s="215">
        <v>2523.61</v>
      </c>
    </row>
    <row r="195" spans="1:4">
      <c r="A195" s="212">
        <v>122201</v>
      </c>
      <c r="B195" s="212" t="s">
        <v>1577</v>
      </c>
      <c r="D195" s="215">
        <v>6381319.0800000001</v>
      </c>
    </row>
    <row r="196" spans="1:4">
      <c r="A196" s="212">
        <v>122202</v>
      </c>
      <c r="B196" s="212" t="s">
        <v>1578</v>
      </c>
      <c r="D196" s="215">
        <v>-6378795.4699999997</v>
      </c>
    </row>
    <row r="197" spans="1:4">
      <c r="A197" s="212">
        <v>12221</v>
      </c>
      <c r="B197" s="212" t="s">
        <v>1579</v>
      </c>
      <c r="C197" s="215">
        <v>4762.3</v>
      </c>
    </row>
    <row r="198" spans="1:4">
      <c r="A198" s="212">
        <v>122211</v>
      </c>
      <c r="B198" s="212" t="s">
        <v>1580</v>
      </c>
      <c r="D198" s="215">
        <v>492769.39</v>
      </c>
    </row>
    <row r="199" spans="1:4">
      <c r="A199" s="212">
        <v>122212</v>
      </c>
      <c r="B199" s="212" t="s">
        <v>1581</v>
      </c>
      <c r="D199" s="215">
        <v>-488007.09</v>
      </c>
    </row>
    <row r="200" spans="1:4">
      <c r="A200" s="212">
        <v>12222</v>
      </c>
      <c r="B200" s="212" t="s">
        <v>1582</v>
      </c>
      <c r="C200" s="215">
        <v>1000</v>
      </c>
    </row>
    <row r="201" spans="1:4">
      <c r="A201" s="212">
        <v>122221</v>
      </c>
      <c r="B201" s="212" t="s">
        <v>1583</v>
      </c>
      <c r="D201" s="215">
        <v>5169867.8600000003</v>
      </c>
    </row>
    <row r="202" spans="1:4">
      <c r="A202" s="212">
        <v>122222</v>
      </c>
      <c r="B202" s="212" t="s">
        <v>1584</v>
      </c>
      <c r="D202" s="215">
        <v>-5168867.8600000003</v>
      </c>
    </row>
    <row r="203" spans="1:4">
      <c r="A203" s="212">
        <v>12223</v>
      </c>
      <c r="B203" s="212" t="s">
        <v>1585</v>
      </c>
      <c r="C203" s="215">
        <v>1133608.94</v>
      </c>
    </row>
    <row r="204" spans="1:4">
      <c r="A204" s="212">
        <v>122231</v>
      </c>
      <c r="B204" s="212" t="s">
        <v>1586</v>
      </c>
      <c r="D204" s="215">
        <v>2383705.0299999998</v>
      </c>
    </row>
    <row r="205" spans="1:4">
      <c r="A205" s="212">
        <v>122232</v>
      </c>
      <c r="B205" s="212" t="s">
        <v>1587</v>
      </c>
      <c r="D205" s="215">
        <v>-1250096.0900000001</v>
      </c>
    </row>
    <row r="206" spans="1:4">
      <c r="A206" s="212">
        <v>12224</v>
      </c>
      <c r="B206" s="212" t="s">
        <v>1588</v>
      </c>
      <c r="C206" s="215">
        <v>100000</v>
      </c>
    </row>
    <row r="207" spans="1:4">
      <c r="A207" s="212">
        <v>122241</v>
      </c>
      <c r="B207" s="212" t="s">
        <v>1589</v>
      </c>
      <c r="D207" s="215">
        <v>13345235.73</v>
      </c>
    </row>
    <row r="208" spans="1:4">
      <c r="A208" s="212">
        <v>122242</v>
      </c>
      <c r="B208" s="212" t="s">
        <v>1590</v>
      </c>
      <c r="D208" s="215">
        <v>-13245235.73</v>
      </c>
    </row>
    <row r="209" spans="1:4">
      <c r="A209" s="212">
        <v>12225</v>
      </c>
      <c r="B209" s="212" t="s">
        <v>1591</v>
      </c>
      <c r="C209" s="215">
        <v>179053.25</v>
      </c>
    </row>
    <row r="210" spans="1:4">
      <c r="A210" s="212">
        <v>122251</v>
      </c>
      <c r="B210" s="212" t="s">
        <v>1592</v>
      </c>
      <c r="D210" s="215">
        <v>6201065.4500000002</v>
      </c>
    </row>
    <row r="211" spans="1:4">
      <c r="A211" s="212">
        <v>122252</v>
      </c>
      <c r="B211" s="212" t="s">
        <v>1593</v>
      </c>
      <c r="D211" s="215">
        <v>-6022012.2000000002</v>
      </c>
    </row>
    <row r="212" spans="1:4">
      <c r="A212" s="212">
        <v>12226</v>
      </c>
      <c r="B212" s="212" t="s">
        <v>1594</v>
      </c>
      <c r="C212" s="215">
        <v>2871.03</v>
      </c>
    </row>
    <row r="213" spans="1:4">
      <c r="A213" s="212">
        <v>122261</v>
      </c>
      <c r="B213" s="212" t="s">
        <v>1595</v>
      </c>
      <c r="D213" s="215">
        <v>7621259.7199999997</v>
      </c>
    </row>
    <row r="214" spans="1:4">
      <c r="A214" s="212">
        <v>122262</v>
      </c>
      <c r="B214" s="212" t="s">
        <v>1596</v>
      </c>
      <c r="D214" s="215">
        <v>-7618388.6900000004</v>
      </c>
    </row>
    <row r="215" spans="1:4">
      <c r="A215" s="212">
        <v>12227</v>
      </c>
      <c r="B215" s="212" t="s">
        <v>1597</v>
      </c>
      <c r="C215" s="215">
        <v>99.8</v>
      </c>
    </row>
    <row r="216" spans="1:4">
      <c r="A216" s="212">
        <v>122271</v>
      </c>
      <c r="B216" s="212" t="s">
        <v>1598</v>
      </c>
      <c r="D216" s="215">
        <v>19453.2</v>
      </c>
    </row>
    <row r="217" spans="1:4">
      <c r="A217" s="212">
        <v>122272</v>
      </c>
      <c r="B217" s="212" t="s">
        <v>1599</v>
      </c>
      <c r="D217" s="215">
        <v>-19353.400000000001</v>
      </c>
    </row>
    <row r="218" spans="1:4">
      <c r="A218" s="212">
        <v>12228</v>
      </c>
      <c r="B218" s="212" t="s">
        <v>1600</v>
      </c>
      <c r="C218" s="215">
        <v>1000</v>
      </c>
    </row>
    <row r="219" spans="1:4">
      <c r="A219" s="212">
        <v>122281</v>
      </c>
      <c r="B219" s="212" t="s">
        <v>1601</v>
      </c>
      <c r="D219" s="215">
        <v>4532124.3</v>
      </c>
    </row>
    <row r="220" spans="1:4">
      <c r="A220" s="212">
        <v>122282</v>
      </c>
      <c r="B220" s="212" t="s">
        <v>1602</v>
      </c>
      <c r="D220" s="215">
        <v>-4531124.3</v>
      </c>
    </row>
    <row r="221" spans="1:4">
      <c r="A221" s="212">
        <v>12299</v>
      </c>
      <c r="B221" s="212" t="s">
        <v>1603</v>
      </c>
      <c r="C221" s="215">
        <v>63201697.289999999</v>
      </c>
    </row>
    <row r="222" spans="1:4">
      <c r="A222" s="212">
        <v>122991</v>
      </c>
      <c r="B222" s="212" t="s">
        <v>1604</v>
      </c>
      <c r="D222" s="215">
        <v>63201697.289999999</v>
      </c>
    </row>
    <row r="223" spans="1:4">
      <c r="A223" s="212">
        <v>123</v>
      </c>
      <c r="B223" s="212" t="s">
        <v>1605</v>
      </c>
      <c r="C223" s="215">
        <v>84005077.420000002</v>
      </c>
    </row>
    <row r="224" spans="1:4">
      <c r="A224" s="212">
        <v>12308</v>
      </c>
      <c r="B224" s="212" t="s">
        <v>1432</v>
      </c>
      <c r="D224" s="215">
        <v>84005077.420000002</v>
      </c>
    </row>
    <row r="225" spans="1:4">
      <c r="A225" s="212">
        <v>124</v>
      </c>
      <c r="B225" s="212" t="s">
        <v>1606</v>
      </c>
      <c r="C225" s="215">
        <v>115640</v>
      </c>
    </row>
    <row r="226" spans="1:4">
      <c r="A226" s="212">
        <v>12402</v>
      </c>
      <c r="B226" s="212" t="s">
        <v>1607</v>
      </c>
      <c r="D226" s="215">
        <v>115640</v>
      </c>
    </row>
    <row r="227" spans="1:4">
      <c r="A227" s="212">
        <v>13</v>
      </c>
      <c r="B227" s="212" t="s">
        <v>1608</v>
      </c>
      <c r="C227" s="215">
        <v>20121938.66</v>
      </c>
    </row>
    <row r="228" spans="1:4">
      <c r="A228" s="212">
        <v>131</v>
      </c>
      <c r="B228" s="212" t="s">
        <v>1609</v>
      </c>
      <c r="C228" s="215">
        <v>20121938.66</v>
      </c>
    </row>
    <row r="229" spans="1:4">
      <c r="A229" s="212">
        <v>1311</v>
      </c>
      <c r="B229" s="212" t="s">
        <v>1610</v>
      </c>
      <c r="C229" s="215">
        <v>20100964.359999999</v>
      </c>
    </row>
    <row r="230" spans="1:4">
      <c r="A230" s="212">
        <v>13111</v>
      </c>
      <c r="B230" s="212" t="s">
        <v>1611</v>
      </c>
      <c r="C230" s="215">
        <v>16355065.220000001</v>
      </c>
    </row>
    <row r="231" spans="1:4">
      <c r="A231" s="212">
        <v>13111001</v>
      </c>
      <c r="B231" s="212" t="s">
        <v>1612</v>
      </c>
      <c r="D231" s="215">
        <v>491766.67</v>
      </c>
    </row>
    <row r="232" spans="1:4">
      <c r="A232" s="212">
        <v>13111002</v>
      </c>
      <c r="B232" s="212" t="s">
        <v>1613</v>
      </c>
      <c r="D232" s="215">
        <v>527987.18000000005</v>
      </c>
    </row>
    <row r="233" spans="1:4">
      <c r="A233" s="212">
        <v>13111003</v>
      </c>
      <c r="B233" s="212" t="s">
        <v>1614</v>
      </c>
      <c r="D233" s="215">
        <v>467922.68</v>
      </c>
    </row>
    <row r="234" spans="1:4">
      <c r="A234" s="212">
        <v>13111004</v>
      </c>
      <c r="B234" s="212" t="s">
        <v>1615</v>
      </c>
      <c r="D234" s="215">
        <v>536517.71</v>
      </c>
    </row>
    <row r="235" spans="1:4">
      <c r="A235" s="212">
        <v>13111005</v>
      </c>
      <c r="B235" s="212" t="s">
        <v>1616</v>
      </c>
      <c r="D235" s="215">
        <v>345978.28</v>
      </c>
    </row>
    <row r="236" spans="1:4">
      <c r="A236" s="212">
        <v>13111006</v>
      </c>
      <c r="B236" s="212" t="s">
        <v>1617</v>
      </c>
      <c r="D236" s="215">
        <v>267991.86</v>
      </c>
    </row>
    <row r="237" spans="1:4">
      <c r="A237" s="212">
        <v>13111007</v>
      </c>
      <c r="B237" s="212" t="s">
        <v>1618</v>
      </c>
      <c r="D237" s="215">
        <v>547370.86</v>
      </c>
    </row>
    <row r="238" spans="1:4">
      <c r="A238" s="212">
        <v>13111008</v>
      </c>
      <c r="B238" s="212" t="s">
        <v>1619</v>
      </c>
      <c r="D238" s="215">
        <v>547370.86</v>
      </c>
    </row>
    <row r="239" spans="1:4">
      <c r="A239" s="212">
        <v>13111009</v>
      </c>
      <c r="B239" s="212" t="s">
        <v>1620</v>
      </c>
      <c r="D239" s="215">
        <v>319905.95</v>
      </c>
    </row>
    <row r="240" spans="1:4">
      <c r="A240" s="212">
        <v>13111010</v>
      </c>
      <c r="B240" s="212" t="s">
        <v>1621</v>
      </c>
      <c r="D240" s="215">
        <v>369916.27</v>
      </c>
    </row>
    <row r="241" spans="1:4">
      <c r="A241" s="212">
        <v>13111011</v>
      </c>
      <c r="B241" s="212" t="s">
        <v>1622</v>
      </c>
      <c r="D241" s="215">
        <v>531969.26</v>
      </c>
    </row>
    <row r="242" spans="1:4">
      <c r="A242" s="212">
        <v>13111012</v>
      </c>
      <c r="B242" s="212" t="s">
        <v>1623</v>
      </c>
      <c r="D242" s="215">
        <v>534748.35</v>
      </c>
    </row>
    <row r="243" spans="1:4">
      <c r="A243" s="212">
        <v>13111013</v>
      </c>
      <c r="B243" s="212" t="s">
        <v>1624</v>
      </c>
      <c r="D243" s="215">
        <v>547370.86</v>
      </c>
    </row>
    <row r="244" spans="1:4">
      <c r="A244" s="212">
        <v>13111014</v>
      </c>
      <c r="B244" s="212" t="s">
        <v>1625</v>
      </c>
      <c r="D244" s="215">
        <v>543966.85</v>
      </c>
    </row>
    <row r="245" spans="1:4">
      <c r="A245" s="212">
        <v>13111015</v>
      </c>
      <c r="B245" s="212" t="s">
        <v>1626</v>
      </c>
      <c r="D245" s="215">
        <v>544548.39</v>
      </c>
    </row>
    <row r="246" spans="1:4">
      <c r="A246" s="212">
        <v>13111016</v>
      </c>
      <c r="B246" s="212" t="s">
        <v>1627</v>
      </c>
      <c r="D246" s="215">
        <v>468277.61</v>
      </c>
    </row>
    <row r="247" spans="1:4">
      <c r="A247" s="212">
        <v>13111017</v>
      </c>
      <c r="B247" s="212" t="s">
        <v>1628</v>
      </c>
      <c r="D247" s="215">
        <v>535855.86</v>
      </c>
    </row>
    <row r="248" spans="1:4">
      <c r="A248" s="212">
        <v>13111018</v>
      </c>
      <c r="B248" s="212" t="s">
        <v>1629</v>
      </c>
      <c r="D248" s="215">
        <v>263585.56</v>
      </c>
    </row>
    <row r="249" spans="1:4">
      <c r="A249" s="212">
        <v>13111019</v>
      </c>
      <c r="B249" s="212" t="s">
        <v>1630</v>
      </c>
      <c r="D249" s="215">
        <v>486757.75</v>
      </c>
    </row>
    <row r="250" spans="1:4">
      <c r="A250" s="212">
        <v>13111020</v>
      </c>
      <c r="B250" s="212" t="s">
        <v>1631</v>
      </c>
      <c r="D250" s="215">
        <v>545124.17000000004</v>
      </c>
    </row>
    <row r="251" spans="1:4">
      <c r="A251" s="212">
        <v>13111021</v>
      </c>
      <c r="B251" s="212" t="s">
        <v>1632</v>
      </c>
      <c r="D251" s="215">
        <v>537173</v>
      </c>
    </row>
    <row r="252" spans="1:4">
      <c r="A252" s="212">
        <v>13111022</v>
      </c>
      <c r="B252" s="212" t="s">
        <v>1633</v>
      </c>
      <c r="D252" s="215">
        <v>294534.09999999998</v>
      </c>
    </row>
    <row r="253" spans="1:4">
      <c r="A253" s="212">
        <v>13111023</v>
      </c>
      <c r="B253" s="212" t="s">
        <v>1634</v>
      </c>
      <c r="D253" s="215">
        <v>321640.53000000003</v>
      </c>
    </row>
    <row r="254" spans="1:4">
      <c r="A254" s="212">
        <v>13111024</v>
      </c>
      <c r="B254" s="212" t="s">
        <v>1635</v>
      </c>
      <c r="D254" s="215">
        <v>547370.86</v>
      </c>
    </row>
    <row r="255" spans="1:4">
      <c r="A255" s="212">
        <v>13111025</v>
      </c>
      <c r="B255" s="212" t="s">
        <v>1636</v>
      </c>
      <c r="D255" s="215">
        <v>534700</v>
      </c>
    </row>
    <row r="256" spans="1:4">
      <c r="A256" s="212">
        <v>13111026</v>
      </c>
      <c r="B256" s="212" t="s">
        <v>1637</v>
      </c>
      <c r="D256" s="215">
        <v>487156.46</v>
      </c>
    </row>
    <row r="257" spans="1:4">
      <c r="A257" s="212">
        <v>13111027</v>
      </c>
      <c r="B257" s="212" t="s">
        <v>1638</v>
      </c>
      <c r="D257" s="215">
        <v>547370.86</v>
      </c>
    </row>
    <row r="258" spans="1:4">
      <c r="A258" s="212">
        <v>13111028</v>
      </c>
      <c r="B258" s="212" t="s">
        <v>1639</v>
      </c>
      <c r="D258" s="215">
        <v>544034.94999999995</v>
      </c>
    </row>
    <row r="259" spans="1:4">
      <c r="A259" s="212">
        <v>13111030</v>
      </c>
      <c r="B259" s="212" t="s">
        <v>1640</v>
      </c>
      <c r="D259" s="215">
        <v>282325.90999999997</v>
      </c>
    </row>
    <row r="260" spans="1:4">
      <c r="A260" s="212">
        <v>13111031</v>
      </c>
      <c r="B260" s="212" t="s">
        <v>1641</v>
      </c>
      <c r="D260" s="215">
        <v>535855.86</v>
      </c>
    </row>
    <row r="261" spans="1:4">
      <c r="A261" s="212">
        <v>13111033</v>
      </c>
      <c r="B261" s="212" t="s">
        <v>1642</v>
      </c>
      <c r="D261" s="215">
        <v>501899.85</v>
      </c>
    </row>
    <row r="262" spans="1:4">
      <c r="A262" s="212">
        <v>13111034</v>
      </c>
      <c r="B262" s="212" t="s">
        <v>1643</v>
      </c>
      <c r="D262" s="215">
        <v>306578.14</v>
      </c>
    </row>
    <row r="263" spans="1:4">
      <c r="A263" s="212">
        <v>13111035</v>
      </c>
      <c r="B263" s="212" t="s">
        <v>1644</v>
      </c>
      <c r="D263" s="215">
        <v>447370.86</v>
      </c>
    </row>
    <row r="264" spans="1:4">
      <c r="A264" s="212">
        <v>13111036</v>
      </c>
      <c r="B264" s="212" t="s">
        <v>1645</v>
      </c>
      <c r="D264" s="215">
        <v>494750</v>
      </c>
    </row>
    <row r="265" spans="1:4">
      <c r="A265" s="212">
        <v>13111037</v>
      </c>
      <c r="B265" s="212" t="s">
        <v>1646</v>
      </c>
      <c r="D265" s="215">
        <v>547370.86</v>
      </c>
    </row>
    <row r="266" spans="1:4">
      <c r="A266" s="212">
        <v>13112</v>
      </c>
      <c r="B266" s="212" t="s">
        <v>1647</v>
      </c>
      <c r="C266" s="215">
        <v>3745899.14</v>
      </c>
    </row>
    <row r="267" spans="1:4">
      <c r="A267" s="212">
        <v>13112001</v>
      </c>
      <c r="B267" s="212" t="s">
        <v>1648</v>
      </c>
      <c r="D267" s="215">
        <v>207219.72</v>
      </c>
    </row>
    <row r="268" spans="1:4">
      <c r="A268" s="212">
        <v>13112002</v>
      </c>
      <c r="B268" s="212" t="s">
        <v>1649</v>
      </c>
      <c r="D268" s="215">
        <v>261857.8</v>
      </c>
    </row>
    <row r="269" spans="1:4">
      <c r="A269" s="212">
        <v>13112003</v>
      </c>
      <c r="B269" s="212" t="s">
        <v>1650</v>
      </c>
      <c r="D269" s="215">
        <v>253001.49</v>
      </c>
    </row>
    <row r="270" spans="1:4">
      <c r="A270" s="212">
        <v>13112004</v>
      </c>
      <c r="B270" s="212" t="s">
        <v>1651</v>
      </c>
      <c r="D270" s="215">
        <v>162358.71</v>
      </c>
    </row>
    <row r="271" spans="1:4">
      <c r="A271" s="212">
        <v>13112005</v>
      </c>
      <c r="B271" s="212" t="s">
        <v>1652</v>
      </c>
      <c r="D271" s="215">
        <v>228326.3</v>
      </c>
    </row>
    <row r="272" spans="1:4">
      <c r="A272" s="212">
        <v>13112006</v>
      </c>
      <c r="B272" s="212" t="s">
        <v>1653</v>
      </c>
      <c r="D272" s="215">
        <v>232889.82</v>
      </c>
    </row>
    <row r="273" spans="1:4">
      <c r="A273" s="212">
        <v>13112007</v>
      </c>
      <c r="B273" s="212" t="s">
        <v>1654</v>
      </c>
      <c r="D273" s="215">
        <v>172977.94</v>
      </c>
    </row>
    <row r="274" spans="1:4">
      <c r="A274" s="212">
        <v>13112008</v>
      </c>
      <c r="B274" s="212" t="s">
        <v>1655</v>
      </c>
      <c r="D274" s="215">
        <v>141912.92000000001</v>
      </c>
    </row>
    <row r="275" spans="1:4">
      <c r="A275" s="212">
        <v>13112009</v>
      </c>
      <c r="B275" s="212" t="s">
        <v>1656</v>
      </c>
      <c r="D275" s="215">
        <v>254715.93</v>
      </c>
    </row>
    <row r="276" spans="1:4">
      <c r="A276" s="212">
        <v>13112010</v>
      </c>
      <c r="B276" s="212" t="s">
        <v>1657</v>
      </c>
      <c r="D276" s="215">
        <v>146931.28</v>
      </c>
    </row>
    <row r="277" spans="1:4">
      <c r="A277" s="212">
        <v>13112011</v>
      </c>
      <c r="B277" s="212" t="s">
        <v>1658</v>
      </c>
      <c r="D277" s="215">
        <v>233391.9</v>
      </c>
    </row>
    <row r="278" spans="1:4">
      <c r="A278" s="212">
        <v>13112012</v>
      </c>
      <c r="B278" s="212" t="s">
        <v>1659</v>
      </c>
      <c r="D278" s="215">
        <v>199296.04</v>
      </c>
    </row>
    <row r="279" spans="1:4">
      <c r="A279" s="212">
        <v>13112013</v>
      </c>
      <c r="B279" s="212" t="s">
        <v>1660</v>
      </c>
      <c r="D279" s="215">
        <v>202746.41</v>
      </c>
    </row>
    <row r="280" spans="1:4">
      <c r="A280" s="212">
        <v>13112014</v>
      </c>
      <c r="B280" s="212" t="s">
        <v>1661</v>
      </c>
      <c r="D280" s="215">
        <v>173722.15</v>
      </c>
    </row>
    <row r="281" spans="1:4">
      <c r="A281" s="212">
        <v>13112015</v>
      </c>
      <c r="B281" s="212" t="s">
        <v>1662</v>
      </c>
      <c r="D281" s="215">
        <v>232677.01</v>
      </c>
    </row>
    <row r="282" spans="1:4">
      <c r="A282" s="212">
        <v>13112016</v>
      </c>
      <c r="B282" s="212" t="s">
        <v>1663</v>
      </c>
      <c r="D282" s="215">
        <v>244789.6</v>
      </c>
    </row>
    <row r="283" spans="1:4">
      <c r="A283" s="212">
        <v>13112017</v>
      </c>
      <c r="B283" s="212" t="s">
        <v>1664</v>
      </c>
      <c r="D283" s="215">
        <v>261855.8</v>
      </c>
    </row>
    <row r="284" spans="1:4">
      <c r="A284" s="212">
        <v>13112018</v>
      </c>
      <c r="B284" s="212" t="s">
        <v>1665</v>
      </c>
      <c r="D284" s="215">
        <v>135228.32</v>
      </c>
    </row>
    <row r="285" spans="1:4">
      <c r="A285" s="212">
        <v>1312</v>
      </c>
      <c r="B285" s="212" t="s">
        <v>1666</v>
      </c>
      <c r="D285" s="215">
        <v>20974.3</v>
      </c>
    </row>
    <row r="286" spans="1:4">
      <c r="A286" s="212">
        <v>14</v>
      </c>
      <c r="B286" s="212" t="s">
        <v>1667</v>
      </c>
      <c r="C286" s="215">
        <v>364322.04</v>
      </c>
    </row>
    <row r="287" spans="1:4">
      <c r="A287" s="212">
        <v>1402</v>
      </c>
      <c r="B287" s="212" t="s">
        <v>1668</v>
      </c>
      <c r="C287" s="215">
        <v>1152.04</v>
      </c>
    </row>
    <row r="288" spans="1:4">
      <c r="A288" s="212">
        <v>14021</v>
      </c>
      <c r="B288" s="212" t="s">
        <v>1669</v>
      </c>
      <c r="D288" s="215">
        <v>40442.239999999998</v>
      </c>
    </row>
    <row r="289" spans="1:4">
      <c r="A289" s="212">
        <v>14022</v>
      </c>
      <c r="B289" s="212" t="s">
        <v>1670</v>
      </c>
      <c r="D289" s="215">
        <v>-39290.199999999997</v>
      </c>
    </row>
    <row r="290" spans="1:4">
      <c r="A290" s="212">
        <v>1403</v>
      </c>
      <c r="B290" s="212" t="s">
        <v>1671</v>
      </c>
      <c r="C290" s="215">
        <v>350670</v>
      </c>
    </row>
    <row r="291" spans="1:4">
      <c r="A291" s="212">
        <v>14031</v>
      </c>
      <c r="B291" s="212" t="s">
        <v>1672</v>
      </c>
      <c r="D291" s="215">
        <v>350670</v>
      </c>
    </row>
    <row r="292" spans="1:4">
      <c r="A292" s="212">
        <v>1426</v>
      </c>
      <c r="B292" s="212" t="s">
        <v>1673</v>
      </c>
      <c r="C292" s="215">
        <v>12500</v>
      </c>
    </row>
    <row r="293" spans="1:4">
      <c r="A293" s="212">
        <v>142601</v>
      </c>
      <c r="B293" s="212" t="s">
        <v>1674</v>
      </c>
      <c r="D293" s="215">
        <v>12500</v>
      </c>
    </row>
    <row r="294" spans="1:4" ht="13.5" thickBot="1">
      <c r="D294" s="214"/>
    </row>
    <row r="295" spans="1:4">
      <c r="B295" s="217" t="s">
        <v>1675</v>
      </c>
      <c r="C295" s="218"/>
      <c r="D295" s="219">
        <f>SUM(D11:D293)</f>
        <v>551574180.85999978</v>
      </c>
    </row>
    <row r="296" spans="1:4" ht="13.5" thickBot="1">
      <c r="D296" s="214"/>
    </row>
    <row r="299" spans="1:4">
      <c r="A299" s="212">
        <v>2</v>
      </c>
      <c r="B299" s="212" t="s">
        <v>1676</v>
      </c>
      <c r="C299" s="215">
        <v>1687686105</v>
      </c>
    </row>
    <row r="300" spans="1:4">
      <c r="A300" s="212">
        <v>202</v>
      </c>
      <c r="B300" s="212" t="s">
        <v>1677</v>
      </c>
      <c r="C300" s="215">
        <v>358137264.38999999</v>
      </c>
    </row>
    <row r="301" spans="1:4">
      <c r="A301" s="212">
        <v>20203</v>
      </c>
      <c r="B301" s="212" t="s">
        <v>848</v>
      </c>
      <c r="C301" s="215">
        <v>7422916.1399999997</v>
      </c>
    </row>
    <row r="302" spans="1:4">
      <c r="A302" s="212">
        <v>202031</v>
      </c>
      <c r="B302" s="212" t="s">
        <v>849</v>
      </c>
      <c r="D302" s="215">
        <v>5026944.62</v>
      </c>
    </row>
    <row r="303" spans="1:4">
      <c r="A303" s="212">
        <v>202032</v>
      </c>
      <c r="B303" s="212" t="s">
        <v>850</v>
      </c>
      <c r="D303" s="215">
        <v>2395971.52</v>
      </c>
    </row>
    <row r="304" spans="1:4">
      <c r="A304" s="212">
        <v>20204</v>
      </c>
      <c r="B304" s="212" t="s">
        <v>851</v>
      </c>
      <c r="C304" s="215">
        <v>350714348.25</v>
      </c>
    </row>
    <row r="305" spans="1:5">
      <c r="A305" s="212">
        <v>202041</v>
      </c>
      <c r="B305" s="212" t="s">
        <v>852</v>
      </c>
      <c r="D305" s="215">
        <v>350714348.25</v>
      </c>
    </row>
    <row r="306" spans="1:5">
      <c r="A306" s="212">
        <v>203</v>
      </c>
      <c r="B306" s="212" t="s">
        <v>853</v>
      </c>
      <c r="C306" s="215">
        <v>710806577.10000002</v>
      </c>
    </row>
    <row r="307" spans="1:5">
      <c r="A307" s="212">
        <v>20301</v>
      </c>
      <c r="B307" s="212" t="s">
        <v>854</v>
      </c>
      <c r="D307" s="215">
        <v>706375315.10000002</v>
      </c>
      <c r="E307" s="216">
        <f>+DEUDA!C268</f>
        <v>541095464.63</v>
      </c>
    </row>
    <row r="308" spans="1:5">
      <c r="A308" s="212">
        <v>20306</v>
      </c>
      <c r="B308" s="212" t="s">
        <v>855</v>
      </c>
      <c r="C308" s="215">
        <v>4431262</v>
      </c>
    </row>
    <row r="309" spans="1:5">
      <c r="A309" s="212">
        <v>2030601</v>
      </c>
      <c r="B309" s="212" t="s">
        <v>856</v>
      </c>
      <c r="C309" s="215">
        <v>4431262</v>
      </c>
    </row>
    <row r="310" spans="1:5">
      <c r="A310" s="212">
        <v>203060101</v>
      </c>
      <c r="B310" s="212" t="s">
        <v>857</v>
      </c>
      <c r="D310" s="215">
        <v>234468</v>
      </c>
    </row>
    <row r="311" spans="1:5">
      <c r="A311" s="212">
        <v>203060102</v>
      </c>
      <c r="B311" s="212" t="s">
        <v>858</v>
      </c>
      <c r="D311" s="215">
        <v>186000</v>
      </c>
    </row>
    <row r="312" spans="1:5">
      <c r="A312" s="212">
        <v>203060103</v>
      </c>
      <c r="B312" s="212" t="s">
        <v>859</v>
      </c>
      <c r="D312" s="215">
        <v>68779</v>
      </c>
    </row>
    <row r="313" spans="1:5">
      <c r="A313" s="212">
        <v>203060104</v>
      </c>
      <c r="B313" s="212" t="s">
        <v>860</v>
      </c>
      <c r="D313" s="215">
        <v>92234</v>
      </c>
    </row>
    <row r="314" spans="1:5">
      <c r="A314" s="212">
        <v>203060105</v>
      </c>
      <c r="B314" s="212" t="s">
        <v>861</v>
      </c>
      <c r="D314" s="215">
        <v>137578</v>
      </c>
    </row>
    <row r="315" spans="1:5">
      <c r="A315" s="212">
        <v>203060106</v>
      </c>
      <c r="B315" s="212" t="s">
        <v>862</v>
      </c>
      <c r="D315" s="215">
        <v>234468</v>
      </c>
    </row>
    <row r="316" spans="1:5">
      <c r="A316" s="212">
        <v>203060107</v>
      </c>
      <c r="B316" s="212" t="s">
        <v>863</v>
      </c>
      <c r="D316" s="215">
        <v>137578</v>
      </c>
    </row>
    <row r="317" spans="1:5">
      <c r="A317" s="212">
        <v>203060109</v>
      </c>
      <c r="B317" s="212" t="s">
        <v>864</v>
      </c>
      <c r="D317" s="215">
        <v>186000</v>
      </c>
    </row>
    <row r="318" spans="1:5">
      <c r="A318" s="212">
        <v>203060110</v>
      </c>
      <c r="B318" s="212" t="s">
        <v>865</v>
      </c>
      <c r="D318" s="215">
        <v>137558</v>
      </c>
    </row>
    <row r="319" spans="1:5">
      <c r="A319" s="212">
        <v>203060112</v>
      </c>
      <c r="B319" s="212" t="s">
        <v>866</v>
      </c>
      <c r="D319" s="215">
        <v>110234</v>
      </c>
    </row>
    <row r="320" spans="1:5">
      <c r="A320" s="212">
        <v>203060113</v>
      </c>
      <c r="B320" s="212" t="s">
        <v>867</v>
      </c>
      <c r="D320" s="215">
        <v>137558</v>
      </c>
    </row>
    <row r="321" spans="1:4">
      <c r="A321" s="212">
        <v>203060114</v>
      </c>
      <c r="B321" s="212" t="s">
        <v>868</v>
      </c>
      <c r="D321" s="215">
        <v>235000</v>
      </c>
    </row>
    <row r="322" spans="1:4">
      <c r="A322" s="212">
        <v>203060115</v>
      </c>
      <c r="B322" s="212" t="s">
        <v>869</v>
      </c>
      <c r="D322" s="215">
        <v>184468</v>
      </c>
    </row>
    <row r="323" spans="1:4">
      <c r="A323" s="212">
        <v>203060116</v>
      </c>
      <c r="B323" s="212" t="s">
        <v>870</v>
      </c>
      <c r="D323" s="215">
        <v>234534</v>
      </c>
    </row>
    <row r="324" spans="1:4">
      <c r="A324" s="212">
        <v>203060117</v>
      </c>
      <c r="B324" s="212" t="s">
        <v>871</v>
      </c>
      <c r="D324" s="215">
        <v>184468</v>
      </c>
    </row>
    <row r="325" spans="1:4">
      <c r="A325" s="212">
        <v>203060118</v>
      </c>
      <c r="B325" s="212" t="s">
        <v>872</v>
      </c>
      <c r="D325" s="215">
        <v>234468</v>
      </c>
    </row>
    <row r="326" spans="1:4">
      <c r="A326" s="212">
        <v>203060119</v>
      </c>
      <c r="B326" s="212" t="s">
        <v>873</v>
      </c>
      <c r="D326" s="215">
        <v>92234</v>
      </c>
    </row>
    <row r="327" spans="1:4">
      <c r="A327" s="212">
        <v>203060121</v>
      </c>
      <c r="B327" s="212" t="s">
        <v>874</v>
      </c>
      <c r="D327" s="215">
        <v>100000</v>
      </c>
    </row>
    <row r="328" spans="1:4">
      <c r="A328" s="212">
        <v>203060122</v>
      </c>
      <c r="B328" s="212" t="s">
        <v>875</v>
      </c>
      <c r="D328" s="215">
        <v>187557</v>
      </c>
    </row>
    <row r="329" spans="1:4">
      <c r="A329" s="212">
        <v>203060123</v>
      </c>
      <c r="B329" s="212" t="s">
        <v>876</v>
      </c>
      <c r="D329" s="215">
        <v>137558</v>
      </c>
    </row>
    <row r="330" spans="1:4">
      <c r="A330" s="212">
        <v>203060124</v>
      </c>
      <c r="B330" s="212" t="s">
        <v>877</v>
      </c>
      <c r="D330" s="215">
        <v>185000</v>
      </c>
    </row>
    <row r="331" spans="1:4">
      <c r="A331" s="212">
        <v>203060125</v>
      </c>
      <c r="B331" s="212" t="s">
        <v>878</v>
      </c>
      <c r="D331" s="215">
        <v>234468</v>
      </c>
    </row>
    <row r="332" spans="1:4">
      <c r="A332" s="212">
        <v>203060126</v>
      </c>
      <c r="B332" s="212" t="s">
        <v>879</v>
      </c>
      <c r="D332" s="215">
        <v>83779</v>
      </c>
    </row>
    <row r="333" spans="1:4">
      <c r="A333" s="212">
        <v>203060127</v>
      </c>
      <c r="B333" s="212" t="s">
        <v>880</v>
      </c>
      <c r="D333" s="215">
        <v>68779</v>
      </c>
    </row>
    <row r="334" spans="1:4">
      <c r="A334" s="212">
        <v>203060128</v>
      </c>
      <c r="B334" s="212" t="s">
        <v>881</v>
      </c>
      <c r="D334" s="215">
        <v>68779</v>
      </c>
    </row>
    <row r="335" spans="1:4">
      <c r="A335" s="212">
        <v>203060129</v>
      </c>
      <c r="B335" s="212" t="s">
        <v>882</v>
      </c>
      <c r="D335" s="215">
        <v>234468</v>
      </c>
    </row>
    <row r="336" spans="1:4">
      <c r="A336" s="212">
        <v>203060130</v>
      </c>
      <c r="B336" s="212" t="s">
        <v>883</v>
      </c>
      <c r="D336" s="215">
        <v>234468</v>
      </c>
    </row>
    <row r="337" spans="1:4">
      <c r="A337" s="212">
        <v>203060131</v>
      </c>
      <c r="B337" s="212" t="s">
        <v>884</v>
      </c>
      <c r="D337" s="215">
        <v>68779</v>
      </c>
    </row>
    <row r="338" spans="1:4">
      <c r="A338" s="212">
        <v>204</v>
      </c>
      <c r="B338" s="212" t="s">
        <v>885</v>
      </c>
      <c r="C338" s="215">
        <v>618742263.74000001</v>
      </c>
    </row>
    <row r="339" spans="1:4">
      <c r="A339" s="212">
        <v>20401</v>
      </c>
      <c r="B339" s="212" t="s">
        <v>886</v>
      </c>
      <c r="D339" s="215">
        <v>3516961.4</v>
      </c>
    </row>
    <row r="340" spans="1:4">
      <c r="A340" s="212">
        <v>20402</v>
      </c>
      <c r="B340" s="212" t="s">
        <v>887</v>
      </c>
      <c r="D340" s="215">
        <v>102112299.78</v>
      </c>
    </row>
    <row r="341" spans="1:4">
      <c r="A341" s="212">
        <v>20403</v>
      </c>
      <c r="B341" s="212" t="s">
        <v>888</v>
      </c>
      <c r="D341" s="215">
        <v>1172330.8500000001</v>
      </c>
    </row>
    <row r="342" spans="1:4">
      <c r="A342" s="212">
        <v>20404</v>
      </c>
      <c r="B342" s="212" t="s">
        <v>889</v>
      </c>
      <c r="D342" s="215">
        <v>1342679.25</v>
      </c>
    </row>
    <row r="343" spans="1:4">
      <c r="A343" s="212">
        <v>20406</v>
      </c>
      <c r="B343" s="212" t="s">
        <v>890</v>
      </c>
      <c r="D343" s="215">
        <v>6982720.3600000003</v>
      </c>
    </row>
    <row r="344" spans="1:4">
      <c r="A344" s="212">
        <v>20407</v>
      </c>
      <c r="B344" s="212" t="s">
        <v>891</v>
      </c>
      <c r="D344" s="215">
        <v>96778936.629999995</v>
      </c>
    </row>
    <row r="345" spans="1:4">
      <c r="A345" s="212">
        <v>20408</v>
      </c>
      <c r="B345" s="212" t="s">
        <v>892</v>
      </c>
      <c r="D345" s="215">
        <v>2770524.05</v>
      </c>
    </row>
    <row r="346" spans="1:4">
      <c r="A346" s="212">
        <v>20409</v>
      </c>
      <c r="B346" s="212" t="s">
        <v>893</v>
      </c>
      <c r="D346" s="215">
        <v>836626.37</v>
      </c>
    </row>
    <row r="347" spans="1:4">
      <c r="A347" s="212">
        <v>20410</v>
      </c>
      <c r="B347" s="212" t="s">
        <v>894</v>
      </c>
      <c r="D347" s="215">
        <v>12541783.609999999</v>
      </c>
    </row>
    <row r="348" spans="1:4">
      <c r="A348" s="212">
        <v>20411</v>
      </c>
      <c r="B348" s="212" t="s">
        <v>895</v>
      </c>
      <c r="D348" s="215">
        <v>991330.06</v>
      </c>
    </row>
    <row r="349" spans="1:4">
      <c r="A349" s="212">
        <v>20412</v>
      </c>
      <c r="B349" s="212" t="s">
        <v>896</v>
      </c>
      <c r="D349" s="215">
        <v>4911238.87</v>
      </c>
    </row>
    <row r="350" spans="1:4">
      <c r="A350" s="212">
        <v>20413</v>
      </c>
      <c r="B350" s="212" t="s">
        <v>897</v>
      </c>
      <c r="C350" s="215">
        <v>1689174</v>
      </c>
    </row>
    <row r="351" spans="1:4">
      <c r="A351" s="212">
        <v>204132</v>
      </c>
      <c r="B351" s="212" t="s">
        <v>898</v>
      </c>
      <c r="D351" s="215">
        <v>1689174</v>
      </c>
    </row>
    <row r="352" spans="1:4">
      <c r="A352" s="212">
        <v>20414</v>
      </c>
      <c r="B352" s="212" t="s">
        <v>899</v>
      </c>
      <c r="D352" s="215">
        <v>5678775.4199999999</v>
      </c>
    </row>
    <row r="353" spans="1:4">
      <c r="A353" s="212">
        <v>20415</v>
      </c>
      <c r="B353" s="212" t="s">
        <v>900</v>
      </c>
      <c r="D353" s="215">
        <v>13144754.27</v>
      </c>
    </row>
    <row r="354" spans="1:4">
      <c r="A354" s="212">
        <v>20416</v>
      </c>
      <c r="B354" s="212" t="s">
        <v>901</v>
      </c>
      <c r="C354" s="215">
        <v>7886682.8200000003</v>
      </c>
    </row>
    <row r="355" spans="1:4">
      <c r="A355" s="212">
        <v>2041601</v>
      </c>
      <c r="B355" s="212" t="s">
        <v>902</v>
      </c>
      <c r="D355" s="215">
        <v>17696.45</v>
      </c>
    </row>
    <row r="356" spans="1:4">
      <c r="A356" s="212">
        <v>2041602</v>
      </c>
      <c r="B356" s="212" t="s">
        <v>903</v>
      </c>
      <c r="D356" s="215">
        <v>46818.49</v>
      </c>
    </row>
    <row r="357" spans="1:4">
      <c r="A357" s="212">
        <v>2041603</v>
      </c>
      <c r="B357" s="212" t="s">
        <v>904</v>
      </c>
      <c r="D357" s="215">
        <v>8766.84</v>
      </c>
    </row>
    <row r="358" spans="1:4">
      <c r="A358" s="212">
        <v>2041604</v>
      </c>
      <c r="B358" s="212" t="s">
        <v>885</v>
      </c>
      <c r="D358" s="215">
        <v>1386.61</v>
      </c>
    </row>
    <row r="359" spans="1:4">
      <c r="A359" s="212">
        <v>2041605</v>
      </c>
      <c r="B359" s="212" t="s">
        <v>905</v>
      </c>
      <c r="D359" s="215">
        <v>92850</v>
      </c>
    </row>
    <row r="360" spans="1:4">
      <c r="A360" s="212">
        <v>2041606</v>
      </c>
      <c r="B360" s="212" t="s">
        <v>906</v>
      </c>
      <c r="D360" s="215">
        <v>5700745.8200000003</v>
      </c>
    </row>
    <row r="361" spans="1:4">
      <c r="A361" s="212">
        <v>2041607</v>
      </c>
      <c r="B361" s="212" t="s">
        <v>907</v>
      </c>
      <c r="D361" s="215">
        <v>2018418.61</v>
      </c>
    </row>
    <row r="362" spans="1:4">
      <c r="A362" s="212">
        <v>20418</v>
      </c>
      <c r="B362" s="212" t="s">
        <v>908</v>
      </c>
      <c r="D362" s="215">
        <v>23599</v>
      </c>
    </row>
    <row r="363" spans="1:4">
      <c r="A363" s="212">
        <v>20419</v>
      </c>
      <c r="B363" s="212" t="s">
        <v>909</v>
      </c>
      <c r="D363" s="215">
        <v>43560</v>
      </c>
    </row>
    <row r="364" spans="1:4">
      <c r="A364" s="212">
        <v>20420</v>
      </c>
      <c r="B364" s="212" t="s">
        <v>910</v>
      </c>
      <c r="D364" s="215">
        <v>329059.81</v>
      </c>
    </row>
    <row r="365" spans="1:4">
      <c r="A365" s="212">
        <v>20422</v>
      </c>
      <c r="B365" s="212" t="s">
        <v>911</v>
      </c>
      <c r="D365" s="215">
        <v>345546549.62</v>
      </c>
    </row>
    <row r="366" spans="1:4">
      <c r="A366" s="212">
        <v>20427</v>
      </c>
      <c r="B366" s="212" t="s">
        <v>912</v>
      </c>
      <c r="D366" s="215">
        <v>6950</v>
      </c>
    </row>
    <row r="367" spans="1:4">
      <c r="A367" s="212">
        <v>20428</v>
      </c>
      <c r="B367" s="212" t="s">
        <v>913</v>
      </c>
      <c r="D367" s="215">
        <v>2652392.81</v>
      </c>
    </row>
    <row r="368" spans="1:4">
      <c r="A368" s="212">
        <v>20429</v>
      </c>
      <c r="B368" s="212" t="s">
        <v>914</v>
      </c>
      <c r="D368" s="215">
        <v>1550603.83</v>
      </c>
    </row>
    <row r="369" spans="1:6">
      <c r="A369" s="212">
        <v>20430</v>
      </c>
      <c r="B369" s="212" t="s">
        <v>915</v>
      </c>
      <c r="D369" s="215">
        <v>35655.15</v>
      </c>
    </row>
    <row r="370" spans="1:6">
      <c r="A370" s="212">
        <v>20431</v>
      </c>
      <c r="B370" s="212" t="s">
        <v>916</v>
      </c>
      <c r="D370" s="215">
        <v>5385805.1799999997</v>
      </c>
    </row>
    <row r="371" spans="1:6">
      <c r="A371" s="212">
        <v>20434</v>
      </c>
      <c r="B371" s="212" t="s">
        <v>917</v>
      </c>
      <c r="D371" s="215">
        <v>30000</v>
      </c>
    </row>
    <row r="372" spans="1:6">
      <c r="A372" s="212">
        <v>20435</v>
      </c>
      <c r="B372" s="212" t="s">
        <v>918</v>
      </c>
      <c r="D372" s="215">
        <v>533960.14</v>
      </c>
    </row>
    <row r="373" spans="1:6">
      <c r="A373" s="212">
        <v>20436</v>
      </c>
      <c r="B373" s="212" t="s">
        <v>919</v>
      </c>
      <c r="D373" s="215">
        <v>0</v>
      </c>
    </row>
    <row r="374" spans="1:6">
      <c r="A374" s="212">
        <v>20437</v>
      </c>
      <c r="B374" s="212" t="s">
        <v>920</v>
      </c>
      <c r="D374" s="215">
        <v>208900</v>
      </c>
    </row>
    <row r="375" spans="1:6">
      <c r="A375" s="212">
        <v>20438</v>
      </c>
      <c r="B375" s="212" t="s">
        <v>921</v>
      </c>
      <c r="D375" s="215">
        <v>12127.8</v>
      </c>
    </row>
    <row r="376" spans="1:6">
      <c r="A376" s="212">
        <v>20439</v>
      </c>
      <c r="B376" s="212" t="s">
        <v>922</v>
      </c>
      <c r="D376" s="215">
        <v>26282.66</v>
      </c>
    </row>
    <row r="377" spans="1:6">
      <c r="A377" s="212">
        <v>205</v>
      </c>
      <c r="B377" s="212" t="s">
        <v>1678</v>
      </c>
      <c r="C377" s="215">
        <v>0</v>
      </c>
    </row>
    <row r="378" spans="1:6">
      <c r="A378" s="212">
        <v>20502</v>
      </c>
      <c r="B378" s="212" t="s">
        <v>1679</v>
      </c>
      <c r="C378" s="215">
        <v>0</v>
      </c>
    </row>
    <row r="379" spans="1:6">
      <c r="A379" s="212">
        <v>20502999</v>
      </c>
      <c r="B379" s="212" t="s">
        <v>963</v>
      </c>
      <c r="D379" s="215">
        <v>0</v>
      </c>
    </row>
    <row r="380" spans="1:6" ht="13.5" thickBot="1">
      <c r="D380" s="214"/>
    </row>
    <row r="381" spans="1:6">
      <c r="B381" s="217" t="s">
        <v>923</v>
      </c>
      <c r="C381" s="218"/>
      <c r="D381" s="219">
        <f>SUM(D300:D379)</f>
        <v>1687686105.2299991</v>
      </c>
      <c r="E381" s="216">
        <f>+DEUDA!C340</f>
        <v>1531604557.1400003</v>
      </c>
      <c r="F381" s="216">
        <f>+D381-E381</f>
        <v>156081548.08999872</v>
      </c>
    </row>
    <row r="383" spans="1:6">
      <c r="A383" s="212">
        <v>3</v>
      </c>
      <c r="B383" s="212" t="s">
        <v>1680</v>
      </c>
      <c r="C383" s="215">
        <v>-18754139549</v>
      </c>
    </row>
    <row r="384" spans="1:6">
      <c r="A384" s="212">
        <v>30</v>
      </c>
      <c r="B384" s="212" t="s">
        <v>1681</v>
      </c>
      <c r="C384" s="215">
        <v>25000000</v>
      </c>
    </row>
    <row r="385" spans="1:4">
      <c r="A385" s="212">
        <v>3001</v>
      </c>
      <c r="B385" s="212" t="s">
        <v>1682</v>
      </c>
      <c r="D385" s="215">
        <v>25000000</v>
      </c>
    </row>
    <row r="386" spans="1:4">
      <c r="A386" s="212">
        <v>31</v>
      </c>
      <c r="B386" s="212" t="s">
        <v>1683</v>
      </c>
      <c r="C386" s="215">
        <v>-19004139549</v>
      </c>
    </row>
    <row r="387" spans="1:4">
      <c r="A387" s="212">
        <v>3101</v>
      </c>
      <c r="B387" s="212" t="s">
        <v>1684</v>
      </c>
      <c r="D387" s="215">
        <f>-1835350178.07+0.16</f>
        <v>-1835350177.9099998</v>
      </c>
    </row>
    <row r="388" spans="1:4">
      <c r="A388" s="212">
        <v>3102</v>
      </c>
      <c r="B388" s="212" t="s">
        <v>1685</v>
      </c>
      <c r="D388" s="215">
        <v>-28962282.41</v>
      </c>
    </row>
    <row r="389" spans="1:4">
      <c r="A389" s="212">
        <v>3104</v>
      </c>
      <c r="B389" s="212" t="s">
        <v>1686</v>
      </c>
      <c r="D389" s="215">
        <v>281515846.86000001</v>
      </c>
    </row>
    <row r="390" spans="1:4">
      <c r="A390" s="212">
        <v>3105</v>
      </c>
      <c r="B390" s="212" t="s">
        <v>1687</v>
      </c>
      <c r="D390" s="215">
        <v>-31673641.620000001</v>
      </c>
    </row>
    <row r="391" spans="1:4">
      <c r="A391" s="212">
        <v>3106</v>
      </c>
      <c r="B391" s="212" t="s">
        <v>1688</v>
      </c>
      <c r="D391" s="215">
        <v>-156565424.30000001</v>
      </c>
    </row>
    <row r="392" spans="1:4">
      <c r="A392" s="212">
        <v>3107</v>
      </c>
      <c r="B392" s="212" t="s">
        <v>1689</v>
      </c>
      <c r="D392" s="215">
        <v>-68619987.180000007</v>
      </c>
    </row>
    <row r="393" spans="1:4">
      <c r="A393" s="212">
        <v>3108</v>
      </c>
      <c r="B393" s="212" t="s">
        <v>1690</v>
      </c>
      <c r="D393" s="215">
        <v>-99897952.379999995</v>
      </c>
    </row>
    <row r="394" spans="1:4">
      <c r="A394" s="212">
        <v>3109</v>
      </c>
      <c r="B394" s="212" t="s">
        <v>1691</v>
      </c>
      <c r="D394" s="215">
        <v>-1234189.06</v>
      </c>
    </row>
    <row r="395" spans="1:4">
      <c r="A395" s="212">
        <v>3110</v>
      </c>
      <c r="B395" s="212" t="s">
        <v>1692</v>
      </c>
      <c r="D395" s="220">
        <v>-5273719225.7299995</v>
      </c>
    </row>
    <row r="396" spans="1:4">
      <c r="A396" s="212">
        <v>3111</v>
      </c>
      <c r="B396" s="212" t="s">
        <v>1693</v>
      </c>
      <c r="D396" s="215">
        <v>5367986538</v>
      </c>
    </row>
    <row r="397" spans="1:4">
      <c r="A397" s="212">
        <v>3112</v>
      </c>
      <c r="B397" s="212" t="s">
        <v>1694</v>
      </c>
      <c r="D397" s="215">
        <v>-43703716.380000003</v>
      </c>
    </row>
    <row r="398" spans="1:4">
      <c r="A398" s="212">
        <v>3113</v>
      </c>
      <c r="B398" s="212" t="s">
        <v>1695</v>
      </c>
      <c r="D398" s="215">
        <v>-10189742.68</v>
      </c>
    </row>
    <row r="400" spans="1:4">
      <c r="B400" s="212" t="s">
        <v>1696</v>
      </c>
      <c r="D400" s="215">
        <v>686153093.24000001</v>
      </c>
    </row>
    <row r="401" spans="2:5">
      <c r="B401" s="212" t="s">
        <v>1697</v>
      </c>
      <c r="D401" s="215">
        <v>53148937.18</v>
      </c>
    </row>
    <row r="402" spans="2:5" ht="13.5" thickBot="1">
      <c r="D402" s="214"/>
    </row>
    <row r="403" spans="2:5">
      <c r="B403" s="217" t="s">
        <v>1698</v>
      </c>
      <c r="C403" s="218"/>
      <c r="D403" s="219">
        <f>SUM(D385:D401)</f>
        <v>-1136111924.3699996</v>
      </c>
      <c r="E403" s="221"/>
    </row>
    <row r="404" spans="2:5" ht="13.5" thickBot="1">
      <c r="D404" s="214"/>
    </row>
    <row r="405" spans="2:5">
      <c r="B405" s="217" t="s">
        <v>1699</v>
      </c>
      <c r="C405" s="218"/>
      <c r="D405" s="219">
        <f>+D381+D403</f>
        <v>551574180.85999942</v>
      </c>
    </row>
    <row r="406" spans="2:5" ht="13.5" thickBot="1">
      <c r="D406" s="214"/>
    </row>
    <row r="408" spans="2:5">
      <c r="D408" s="216">
        <f>+D295-D405</f>
        <v>0</v>
      </c>
    </row>
  </sheetData>
  <mergeCells count="3">
    <mergeCell ref="A1:D1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>
      <selection activeCell="A3" sqref="A3:C3"/>
    </sheetView>
  </sheetViews>
  <sheetFormatPr baseColWidth="10" defaultRowHeight="15"/>
  <cols>
    <col min="1" max="1" width="35.5703125" customWidth="1"/>
    <col min="2" max="2" width="10" style="209" customWidth="1"/>
    <col min="3" max="3" width="16.42578125" customWidth="1"/>
  </cols>
  <sheetData>
    <row r="3" spans="1:3" ht="19.5">
      <c r="A3" s="291" t="s">
        <v>1724</v>
      </c>
      <c r="B3" s="291"/>
      <c r="C3" s="291"/>
    </row>
    <row r="4" spans="1:3" ht="18.75">
      <c r="A4" s="290" t="s">
        <v>1725</v>
      </c>
      <c r="B4" s="290"/>
      <c r="C4" s="290"/>
    </row>
    <row r="5" spans="1:3" ht="18.75">
      <c r="A5" s="290" t="s">
        <v>1726</v>
      </c>
      <c r="B5" s="290"/>
      <c r="C5" s="290"/>
    </row>
    <row r="7" spans="1:3" ht="16.5">
      <c r="A7" s="287" t="s">
        <v>201</v>
      </c>
      <c r="B7" s="288"/>
      <c r="C7" s="288"/>
    </row>
    <row r="8" spans="1:3" ht="48" customHeight="1">
      <c r="A8" s="286" t="s">
        <v>1721</v>
      </c>
      <c r="B8" s="286"/>
      <c r="C8" s="286"/>
    </row>
    <row r="9" spans="1:3" s="209" customFormat="1" ht="15.75">
      <c r="A9" s="289" t="s">
        <v>1722</v>
      </c>
      <c r="B9" s="289"/>
      <c r="C9" s="289"/>
    </row>
    <row r="10" spans="1:3" s="209" customFormat="1" ht="15.75">
      <c r="A10" s="289" t="s">
        <v>1723</v>
      </c>
      <c r="B10" s="289"/>
      <c r="C10" s="289"/>
    </row>
    <row r="11" spans="1:3" s="209" customFormat="1" ht="15.75">
      <c r="A11" s="58"/>
      <c r="B11" s="58"/>
      <c r="C11" s="58"/>
    </row>
    <row r="13" spans="1:3">
      <c r="A13" t="s">
        <v>1718</v>
      </c>
      <c r="C13" s="208">
        <v>484529839.68000001</v>
      </c>
    </row>
    <row r="14" spans="1:3">
      <c r="C14" s="208"/>
    </row>
    <row r="15" spans="1:3">
      <c r="A15" t="s">
        <v>1719</v>
      </c>
      <c r="C15" s="197" t="e">
        <f>+'MAYO 2022'!#REF!</f>
        <v>#REF!</v>
      </c>
    </row>
    <row r="16" spans="1:3">
      <c r="C16" s="208"/>
    </row>
    <row r="17" spans="1:3" ht="16.5" thickBot="1">
      <c r="A17" s="222" t="s">
        <v>1720</v>
      </c>
      <c r="B17" s="222"/>
      <c r="C17" s="59" t="e">
        <f>+C13-C15</f>
        <v>#REF!</v>
      </c>
    </row>
    <row r="18" spans="1:3" ht="15.75" thickTop="1">
      <c r="C18" s="208"/>
    </row>
    <row r="19" spans="1:3">
      <c r="C19" s="208"/>
    </row>
    <row r="20" spans="1:3">
      <c r="C20" s="208"/>
    </row>
    <row r="21" spans="1:3">
      <c r="C21" s="208"/>
    </row>
    <row r="22" spans="1:3">
      <c r="C22" s="208"/>
    </row>
    <row r="23" spans="1:3">
      <c r="C23" s="208"/>
    </row>
  </sheetData>
  <mergeCells count="7">
    <mergeCell ref="A8:C8"/>
    <mergeCell ref="A7:C7"/>
    <mergeCell ref="A9:C9"/>
    <mergeCell ref="A10:C10"/>
    <mergeCell ref="A5:C5"/>
    <mergeCell ref="A3:C3"/>
    <mergeCell ref="A4:C4"/>
  </mergeCells>
  <printOptions horizontalCentered="1"/>
  <pageMargins left="0.70866141732283472" right="0.70866141732283472" top="1.574803149606299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MAYO 2022</vt:lpstr>
      <vt:lpstr>DEUDA</vt:lpstr>
      <vt:lpstr>Hoja3</vt:lpstr>
      <vt:lpstr>RETENC.</vt:lpstr>
      <vt:lpstr>Hoja1</vt:lpstr>
      <vt:lpstr>TSS</vt:lpstr>
      <vt:lpstr>'MAYO 2022'!Área_de_impresión</vt:lpstr>
      <vt:lpstr>'MAYO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Yeimy Gomez</cp:lastModifiedBy>
  <cp:lastPrinted>2022-06-06T20:38:47Z</cp:lastPrinted>
  <dcterms:created xsi:type="dcterms:W3CDTF">2017-02-16T17:13:46Z</dcterms:created>
  <dcterms:modified xsi:type="dcterms:W3CDTF">2022-06-07T18:04:38Z</dcterms:modified>
</cp:coreProperties>
</file>