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Documento de escritorio\"/>
    </mc:Choice>
  </mc:AlternateContent>
  <xr:revisionPtr revIDLastSave="0" documentId="13_ncr:1_{CFEEF0D6-09B4-4D93-8F4E-0938AE2ED5A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</externalReferences>
  <definedNames>
    <definedName name="_xlnm.Print_Area" localSheetId="0">'P1 Presupuesto Aprobado-Ejec '!$A$1:$P$95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P85" i="2"/>
  <c r="H14" i="2" l="1"/>
  <c r="P15" i="2"/>
  <c r="P16" i="2"/>
  <c r="P27" i="2"/>
  <c r="P32" i="2"/>
  <c r="P34" i="2"/>
  <c r="P36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6" i="2"/>
  <c r="P57" i="2"/>
  <c r="P58" i="2"/>
  <c r="P60" i="2"/>
  <c r="P61" i="2"/>
  <c r="P63" i="2"/>
  <c r="P65" i="2"/>
  <c r="P66" i="2"/>
  <c r="P67" i="2"/>
  <c r="P68" i="2"/>
  <c r="P70" i="2"/>
  <c r="P71" i="2"/>
  <c r="P73" i="2"/>
  <c r="P74" i="2"/>
  <c r="P75" i="2"/>
  <c r="P76" i="2"/>
  <c r="P79" i="2"/>
  <c r="P82" i="2"/>
  <c r="P84" i="2"/>
  <c r="M77" i="3"/>
  <c r="L69" i="2" l="1"/>
  <c r="L64" i="2"/>
  <c r="L47" i="2"/>
  <c r="L16" i="3"/>
  <c r="C35" i="2" l="1"/>
  <c r="C33" i="2"/>
  <c r="C22" i="2"/>
  <c r="I77" i="2" l="1"/>
  <c r="H77" i="2"/>
  <c r="I64" i="2"/>
  <c r="I69" i="2"/>
  <c r="I72" i="2"/>
  <c r="H64" i="2"/>
  <c r="H69" i="2"/>
  <c r="H38" i="2"/>
  <c r="G69" i="2"/>
  <c r="G64" i="2"/>
  <c r="F64" i="2"/>
  <c r="K72" i="2"/>
  <c r="K69" i="2"/>
  <c r="K47" i="2"/>
  <c r="K12" i="3"/>
  <c r="K81" i="2"/>
  <c r="K55" i="2"/>
  <c r="K35" i="2"/>
  <c r="K30" i="2"/>
  <c r="K29" i="2"/>
  <c r="K19" i="2"/>
  <c r="K26" i="2"/>
  <c r="K24" i="2"/>
  <c r="K22" i="2"/>
  <c r="K21" i="2"/>
  <c r="K20" i="2"/>
  <c r="K17" i="2"/>
  <c r="K12" i="2" l="1"/>
  <c r="K16" i="3"/>
  <c r="K77" i="2"/>
  <c r="P55" i="3"/>
  <c r="J55" i="2"/>
  <c r="J47" i="2"/>
  <c r="P47" i="2" s="1"/>
  <c r="K18" i="2"/>
  <c r="J82" i="3"/>
  <c r="J80" i="3"/>
  <c r="J79" i="3" s="1"/>
  <c r="J77" i="3"/>
  <c r="J76" i="3" s="1"/>
  <c r="J71" i="3"/>
  <c r="J68" i="3"/>
  <c r="J63" i="3"/>
  <c r="J61" i="3"/>
  <c r="J58" i="3"/>
  <c r="J54" i="3"/>
  <c r="J46" i="3"/>
  <c r="J37" i="3"/>
  <c r="J36" i="3"/>
  <c r="J34" i="3"/>
  <c r="J30" i="3"/>
  <c r="J29" i="3"/>
  <c r="J28" i="3"/>
  <c r="J25" i="3"/>
  <c r="J24" i="3"/>
  <c r="J23" i="3"/>
  <c r="J22" i="3"/>
  <c r="J21" i="3"/>
  <c r="J20" i="3"/>
  <c r="J19" i="3"/>
  <c r="J18" i="3"/>
  <c r="J16" i="3"/>
  <c r="J13" i="3"/>
  <c r="I77" i="3"/>
  <c r="J78" i="2"/>
  <c r="J83" i="2"/>
  <c r="P83" i="2" s="1"/>
  <c r="J81" i="2"/>
  <c r="J80" i="2" s="1"/>
  <c r="J72" i="2"/>
  <c r="J69" i="2"/>
  <c r="J64" i="2"/>
  <c r="J62" i="2"/>
  <c r="P62" i="2" s="1"/>
  <c r="J59" i="2"/>
  <c r="J38" i="2"/>
  <c r="J37" i="2"/>
  <c r="J35" i="2"/>
  <c r="J31" i="2"/>
  <c r="J30" i="2"/>
  <c r="J29" i="2"/>
  <c r="J26" i="2"/>
  <c r="J25" i="2"/>
  <c r="J24" i="2"/>
  <c r="J23" i="2"/>
  <c r="J22" i="2"/>
  <c r="J21" i="2"/>
  <c r="J20" i="2"/>
  <c r="J19" i="2"/>
  <c r="J17" i="2"/>
  <c r="J14" i="2"/>
  <c r="J53" i="3" l="1"/>
  <c r="J12" i="2"/>
  <c r="J77" i="2"/>
  <c r="J17" i="3"/>
  <c r="J27" i="3"/>
  <c r="J11" i="3"/>
  <c r="J54" i="2"/>
  <c r="J28" i="2"/>
  <c r="J18" i="2"/>
  <c r="C26" i="2"/>
  <c r="C24" i="2"/>
  <c r="C23" i="2"/>
  <c r="C20" i="2"/>
  <c r="C19" i="2"/>
  <c r="I80" i="2"/>
  <c r="I54" i="2"/>
  <c r="I38" i="2"/>
  <c r="I28" i="2"/>
  <c r="I18" i="2"/>
  <c r="I13" i="2"/>
  <c r="I12" i="2" s="1"/>
  <c r="J84" i="3" l="1"/>
  <c r="I85" i="2"/>
  <c r="J85" i="2"/>
  <c r="C18" i="2"/>
  <c r="H81" i="2"/>
  <c r="P81" i="2" s="1"/>
  <c r="H59" i="2"/>
  <c r="P59" i="2" s="1"/>
  <c r="H55" i="2"/>
  <c r="P55" i="2" s="1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P26" i="2" s="1"/>
  <c r="H25" i="2"/>
  <c r="P25" i="2" s="1"/>
  <c r="H24" i="2"/>
  <c r="P24" i="2" s="1"/>
  <c r="H23" i="2"/>
  <c r="P23" i="2" s="1"/>
  <c r="H22" i="2"/>
  <c r="P22" i="2" s="1"/>
  <c r="H21" i="2"/>
  <c r="P21" i="2" s="1"/>
  <c r="H20" i="2"/>
  <c r="P20" i="2" s="1"/>
  <c r="H19" i="2"/>
  <c r="P19" i="2" s="1"/>
  <c r="H17" i="2"/>
  <c r="P17" i="2" s="1"/>
  <c r="H13" i="2"/>
  <c r="G16" i="3"/>
  <c r="C28" i="2"/>
  <c r="P54" i="3" l="1"/>
  <c r="P58" i="3"/>
  <c r="P80" i="3"/>
  <c r="P19" i="3"/>
  <c r="P18" i="3"/>
  <c r="H16" i="3"/>
  <c r="F16" i="3" l="1"/>
  <c r="F69" i="2" l="1"/>
  <c r="P69" i="2" s="1"/>
  <c r="E16" i="3" l="1"/>
  <c r="E72" i="2"/>
  <c r="D14" i="3"/>
  <c r="D13" i="3"/>
  <c r="P16" i="3"/>
  <c r="E13" i="2"/>
  <c r="P13" i="2" s="1"/>
  <c r="P12" i="3" l="1"/>
  <c r="E12" i="3"/>
  <c r="F12" i="3"/>
  <c r="G12" i="3"/>
  <c r="H12" i="3"/>
  <c r="I12" i="3"/>
  <c r="L12" i="3"/>
  <c r="M12" i="3"/>
  <c r="N12" i="3"/>
  <c r="O12" i="3"/>
  <c r="E13" i="3"/>
  <c r="F13" i="3"/>
  <c r="G13" i="3"/>
  <c r="I13" i="3"/>
  <c r="K13" i="3"/>
  <c r="L13" i="3"/>
  <c r="M13" i="3"/>
  <c r="N13" i="3"/>
  <c r="O13" i="3"/>
  <c r="E14" i="3"/>
  <c r="F14" i="3"/>
  <c r="G14" i="3"/>
  <c r="H14" i="3"/>
  <c r="I14" i="3"/>
  <c r="K14" i="3"/>
  <c r="L14" i="3"/>
  <c r="M14" i="3"/>
  <c r="N14" i="3"/>
  <c r="O14" i="3"/>
  <c r="E15" i="3"/>
  <c r="F15" i="3"/>
  <c r="G15" i="3"/>
  <c r="H15" i="3"/>
  <c r="I15" i="3"/>
  <c r="K15" i="3"/>
  <c r="L15" i="3"/>
  <c r="M15" i="3"/>
  <c r="N15" i="3"/>
  <c r="O15" i="3"/>
  <c r="E18" i="3"/>
  <c r="F18" i="3"/>
  <c r="G18" i="3"/>
  <c r="H18" i="3"/>
  <c r="I18" i="3"/>
  <c r="K18" i="3"/>
  <c r="L18" i="3"/>
  <c r="M18" i="3"/>
  <c r="N18" i="3"/>
  <c r="O18" i="3"/>
  <c r="E19" i="3"/>
  <c r="F19" i="3"/>
  <c r="G19" i="3"/>
  <c r="H19" i="3"/>
  <c r="I19" i="3"/>
  <c r="K19" i="3"/>
  <c r="L19" i="3"/>
  <c r="M19" i="3"/>
  <c r="N19" i="3"/>
  <c r="O19" i="3"/>
  <c r="E20" i="3"/>
  <c r="F20" i="3"/>
  <c r="G20" i="3"/>
  <c r="H20" i="3"/>
  <c r="I20" i="3"/>
  <c r="K20" i="3"/>
  <c r="L20" i="3"/>
  <c r="M20" i="3"/>
  <c r="N20" i="3"/>
  <c r="O20" i="3"/>
  <c r="E21" i="3"/>
  <c r="F21" i="3"/>
  <c r="G21" i="3"/>
  <c r="H21" i="3"/>
  <c r="I21" i="3"/>
  <c r="K21" i="3"/>
  <c r="L21" i="3"/>
  <c r="M21" i="3"/>
  <c r="N21" i="3"/>
  <c r="O21" i="3"/>
  <c r="E22" i="3"/>
  <c r="F22" i="3"/>
  <c r="G22" i="3"/>
  <c r="H22" i="3"/>
  <c r="I22" i="3"/>
  <c r="K22" i="3"/>
  <c r="L22" i="3"/>
  <c r="M22" i="3"/>
  <c r="N22" i="3"/>
  <c r="O22" i="3"/>
  <c r="E23" i="3"/>
  <c r="F23" i="3"/>
  <c r="G23" i="3"/>
  <c r="H23" i="3"/>
  <c r="I23" i="3"/>
  <c r="K23" i="3"/>
  <c r="L23" i="3"/>
  <c r="M23" i="3"/>
  <c r="N23" i="3"/>
  <c r="O23" i="3"/>
  <c r="E24" i="3"/>
  <c r="F24" i="3"/>
  <c r="G24" i="3"/>
  <c r="H24" i="3"/>
  <c r="I24" i="3"/>
  <c r="K24" i="3"/>
  <c r="L24" i="3"/>
  <c r="M24" i="3"/>
  <c r="N24" i="3"/>
  <c r="O24" i="3"/>
  <c r="E25" i="3"/>
  <c r="F25" i="3"/>
  <c r="G25" i="3"/>
  <c r="H25" i="3"/>
  <c r="I25" i="3"/>
  <c r="K25" i="3"/>
  <c r="L25" i="3"/>
  <c r="M25" i="3"/>
  <c r="N25" i="3"/>
  <c r="O25" i="3"/>
  <c r="E26" i="3"/>
  <c r="F26" i="3"/>
  <c r="G26" i="3"/>
  <c r="H26" i="3"/>
  <c r="I26" i="3"/>
  <c r="K26" i="3"/>
  <c r="L26" i="3"/>
  <c r="M26" i="3"/>
  <c r="N26" i="3"/>
  <c r="O26" i="3"/>
  <c r="E28" i="3"/>
  <c r="F28" i="3"/>
  <c r="G28" i="3"/>
  <c r="H28" i="3"/>
  <c r="I28" i="3"/>
  <c r="K28" i="3"/>
  <c r="L28" i="3"/>
  <c r="M28" i="3"/>
  <c r="N28" i="3"/>
  <c r="O28" i="3"/>
  <c r="E29" i="3"/>
  <c r="F29" i="3"/>
  <c r="G29" i="3"/>
  <c r="H29" i="3"/>
  <c r="I29" i="3"/>
  <c r="K29" i="3"/>
  <c r="L29" i="3"/>
  <c r="M29" i="3"/>
  <c r="N29" i="3"/>
  <c r="O29" i="3"/>
  <c r="E30" i="3"/>
  <c r="F30" i="3"/>
  <c r="G30" i="3"/>
  <c r="H30" i="3"/>
  <c r="I30" i="3"/>
  <c r="K30" i="3"/>
  <c r="L30" i="3"/>
  <c r="M30" i="3"/>
  <c r="N30" i="3"/>
  <c r="O30" i="3"/>
  <c r="E31" i="3"/>
  <c r="F31" i="3"/>
  <c r="G31" i="3"/>
  <c r="H31" i="3"/>
  <c r="I31" i="3"/>
  <c r="K31" i="3"/>
  <c r="L31" i="3"/>
  <c r="M31" i="3"/>
  <c r="N31" i="3"/>
  <c r="O31" i="3"/>
  <c r="E32" i="3"/>
  <c r="F32" i="3"/>
  <c r="G32" i="3"/>
  <c r="H32" i="3"/>
  <c r="I32" i="3"/>
  <c r="K32" i="3"/>
  <c r="L32" i="3"/>
  <c r="M32" i="3"/>
  <c r="N32" i="3"/>
  <c r="O32" i="3"/>
  <c r="E33" i="3"/>
  <c r="F33" i="3"/>
  <c r="G33" i="3"/>
  <c r="H33" i="3"/>
  <c r="I33" i="3"/>
  <c r="K33" i="3"/>
  <c r="L33" i="3"/>
  <c r="M33" i="3"/>
  <c r="N33" i="3"/>
  <c r="O33" i="3"/>
  <c r="E34" i="3"/>
  <c r="F34" i="3"/>
  <c r="G34" i="3"/>
  <c r="H34" i="3"/>
  <c r="I34" i="3"/>
  <c r="K34" i="3"/>
  <c r="L34" i="3"/>
  <c r="M34" i="3"/>
  <c r="N34" i="3"/>
  <c r="O34" i="3"/>
  <c r="E35" i="3"/>
  <c r="F35" i="3"/>
  <c r="G35" i="3"/>
  <c r="H35" i="3"/>
  <c r="I35" i="3"/>
  <c r="K35" i="3"/>
  <c r="L35" i="3"/>
  <c r="M35" i="3"/>
  <c r="N35" i="3"/>
  <c r="O35" i="3"/>
  <c r="E36" i="3"/>
  <c r="F36" i="3"/>
  <c r="G36" i="3"/>
  <c r="H36" i="3"/>
  <c r="I36" i="3"/>
  <c r="K36" i="3"/>
  <c r="L36" i="3"/>
  <c r="M36" i="3"/>
  <c r="N36" i="3"/>
  <c r="O36" i="3"/>
  <c r="E38" i="3"/>
  <c r="F38" i="3"/>
  <c r="G38" i="3"/>
  <c r="H38" i="3"/>
  <c r="I38" i="3"/>
  <c r="K38" i="3"/>
  <c r="L38" i="3"/>
  <c r="M38" i="3"/>
  <c r="N38" i="3"/>
  <c r="O38" i="3"/>
  <c r="E39" i="3"/>
  <c r="F39" i="3"/>
  <c r="G39" i="3"/>
  <c r="H39" i="3"/>
  <c r="I39" i="3"/>
  <c r="K39" i="3"/>
  <c r="L39" i="3"/>
  <c r="M39" i="3"/>
  <c r="N39" i="3"/>
  <c r="O39" i="3"/>
  <c r="E40" i="3"/>
  <c r="F40" i="3"/>
  <c r="G40" i="3"/>
  <c r="H40" i="3"/>
  <c r="I40" i="3"/>
  <c r="K40" i="3"/>
  <c r="L40" i="3"/>
  <c r="M40" i="3"/>
  <c r="N40" i="3"/>
  <c r="O40" i="3"/>
  <c r="E41" i="3"/>
  <c r="F41" i="3"/>
  <c r="G41" i="3"/>
  <c r="H41" i="3"/>
  <c r="I41" i="3"/>
  <c r="K41" i="3"/>
  <c r="L41" i="3"/>
  <c r="M41" i="3"/>
  <c r="N41" i="3"/>
  <c r="O41" i="3"/>
  <c r="E42" i="3"/>
  <c r="F42" i="3"/>
  <c r="G42" i="3"/>
  <c r="H42" i="3"/>
  <c r="I42" i="3"/>
  <c r="K42" i="3"/>
  <c r="L42" i="3"/>
  <c r="M42" i="3"/>
  <c r="N42" i="3"/>
  <c r="O42" i="3"/>
  <c r="E43" i="3"/>
  <c r="F43" i="3"/>
  <c r="G43" i="3"/>
  <c r="H43" i="3"/>
  <c r="I43" i="3"/>
  <c r="K43" i="3"/>
  <c r="L43" i="3"/>
  <c r="M43" i="3"/>
  <c r="N43" i="3"/>
  <c r="O43" i="3"/>
  <c r="E44" i="3"/>
  <c r="F44" i="3"/>
  <c r="G44" i="3"/>
  <c r="H44" i="3"/>
  <c r="I44" i="3"/>
  <c r="K44" i="3"/>
  <c r="L44" i="3"/>
  <c r="M44" i="3"/>
  <c r="N44" i="3"/>
  <c r="O44" i="3"/>
  <c r="E45" i="3"/>
  <c r="F45" i="3"/>
  <c r="G45" i="3"/>
  <c r="H45" i="3"/>
  <c r="I45" i="3"/>
  <c r="K45" i="3"/>
  <c r="L45" i="3"/>
  <c r="M45" i="3"/>
  <c r="N45" i="3"/>
  <c r="O45" i="3"/>
  <c r="E46" i="3"/>
  <c r="F46" i="3"/>
  <c r="G46" i="3"/>
  <c r="H46" i="3"/>
  <c r="I46" i="3"/>
  <c r="L46" i="3"/>
  <c r="M46" i="3"/>
  <c r="N46" i="3"/>
  <c r="O46" i="3"/>
  <c r="E47" i="3"/>
  <c r="F47" i="3"/>
  <c r="G47" i="3"/>
  <c r="H47" i="3"/>
  <c r="I47" i="3"/>
  <c r="K47" i="3"/>
  <c r="L47" i="3"/>
  <c r="M47" i="3"/>
  <c r="N47" i="3"/>
  <c r="O47" i="3"/>
  <c r="E48" i="3"/>
  <c r="F48" i="3"/>
  <c r="G48" i="3"/>
  <c r="H48" i="3"/>
  <c r="I48" i="3"/>
  <c r="K48" i="3"/>
  <c r="L48" i="3"/>
  <c r="M48" i="3"/>
  <c r="N48" i="3"/>
  <c r="O48" i="3"/>
  <c r="E49" i="3"/>
  <c r="F49" i="3"/>
  <c r="G49" i="3"/>
  <c r="H49" i="3"/>
  <c r="I49" i="3"/>
  <c r="K49" i="3"/>
  <c r="L49" i="3"/>
  <c r="M49" i="3"/>
  <c r="N49" i="3"/>
  <c r="O49" i="3"/>
  <c r="E50" i="3"/>
  <c r="F50" i="3"/>
  <c r="G50" i="3"/>
  <c r="H50" i="3"/>
  <c r="I50" i="3"/>
  <c r="K50" i="3"/>
  <c r="L50" i="3"/>
  <c r="M50" i="3"/>
  <c r="N50" i="3"/>
  <c r="O50" i="3"/>
  <c r="E51" i="3"/>
  <c r="F51" i="3"/>
  <c r="G51" i="3"/>
  <c r="H51" i="3"/>
  <c r="I51" i="3"/>
  <c r="K51" i="3"/>
  <c r="L51" i="3"/>
  <c r="M51" i="3"/>
  <c r="N51" i="3"/>
  <c r="O51" i="3"/>
  <c r="E52" i="3"/>
  <c r="F52" i="3"/>
  <c r="G52" i="3"/>
  <c r="H52" i="3"/>
  <c r="I52" i="3"/>
  <c r="K52" i="3"/>
  <c r="L52" i="3"/>
  <c r="M52" i="3"/>
  <c r="N52" i="3"/>
  <c r="O52" i="3"/>
  <c r="E54" i="3"/>
  <c r="F54" i="3"/>
  <c r="G54" i="3"/>
  <c r="H54" i="3"/>
  <c r="I54" i="3"/>
  <c r="K54" i="3"/>
  <c r="L54" i="3"/>
  <c r="M54" i="3"/>
  <c r="N54" i="3"/>
  <c r="O54" i="3"/>
  <c r="E55" i="3"/>
  <c r="F55" i="3"/>
  <c r="G55" i="3"/>
  <c r="H55" i="3"/>
  <c r="I55" i="3"/>
  <c r="K55" i="3"/>
  <c r="L55" i="3"/>
  <c r="M55" i="3"/>
  <c r="N55" i="3"/>
  <c r="O55" i="3"/>
  <c r="E56" i="3"/>
  <c r="F56" i="3"/>
  <c r="G56" i="3"/>
  <c r="H56" i="3"/>
  <c r="I56" i="3"/>
  <c r="K56" i="3"/>
  <c r="L56" i="3"/>
  <c r="M56" i="3"/>
  <c r="N56" i="3"/>
  <c r="O56" i="3"/>
  <c r="E57" i="3"/>
  <c r="F57" i="3"/>
  <c r="G57" i="3"/>
  <c r="H57" i="3"/>
  <c r="I57" i="3"/>
  <c r="K57" i="3"/>
  <c r="L57" i="3"/>
  <c r="M57" i="3"/>
  <c r="N57" i="3"/>
  <c r="O57" i="3"/>
  <c r="E58" i="3"/>
  <c r="F58" i="3"/>
  <c r="G58" i="3"/>
  <c r="H58" i="3"/>
  <c r="I58" i="3"/>
  <c r="K58" i="3"/>
  <c r="L58" i="3"/>
  <c r="M58" i="3"/>
  <c r="N58" i="3"/>
  <c r="O58" i="3"/>
  <c r="E59" i="3"/>
  <c r="F59" i="3"/>
  <c r="G59" i="3"/>
  <c r="H59" i="3"/>
  <c r="I59" i="3"/>
  <c r="K59" i="3"/>
  <c r="L59" i="3"/>
  <c r="M59" i="3"/>
  <c r="N59" i="3"/>
  <c r="O59" i="3"/>
  <c r="E60" i="3"/>
  <c r="F60" i="3"/>
  <c r="G60" i="3"/>
  <c r="H60" i="3"/>
  <c r="I60" i="3"/>
  <c r="K60" i="3"/>
  <c r="L60" i="3"/>
  <c r="M60" i="3"/>
  <c r="N60" i="3"/>
  <c r="O60" i="3"/>
  <c r="E61" i="3"/>
  <c r="F61" i="3"/>
  <c r="G61" i="3"/>
  <c r="H61" i="3"/>
  <c r="I61" i="3"/>
  <c r="K61" i="3"/>
  <c r="L61" i="3"/>
  <c r="M61" i="3"/>
  <c r="N61" i="3"/>
  <c r="O61" i="3"/>
  <c r="E62" i="3"/>
  <c r="F62" i="3"/>
  <c r="G62" i="3"/>
  <c r="H62" i="3"/>
  <c r="I62" i="3"/>
  <c r="K62" i="3"/>
  <c r="L62" i="3"/>
  <c r="M62" i="3"/>
  <c r="N62" i="3"/>
  <c r="O62" i="3"/>
  <c r="E64" i="3"/>
  <c r="F64" i="3"/>
  <c r="G64" i="3"/>
  <c r="H64" i="3"/>
  <c r="I64" i="3"/>
  <c r="K64" i="3"/>
  <c r="L64" i="3"/>
  <c r="M64" i="3"/>
  <c r="N64" i="3"/>
  <c r="O64" i="3"/>
  <c r="E65" i="3"/>
  <c r="F65" i="3"/>
  <c r="G65" i="3"/>
  <c r="H65" i="3"/>
  <c r="I65" i="3"/>
  <c r="K65" i="3"/>
  <c r="L65" i="3"/>
  <c r="M65" i="3"/>
  <c r="N65" i="3"/>
  <c r="O65" i="3"/>
  <c r="E66" i="3"/>
  <c r="F66" i="3"/>
  <c r="G66" i="3"/>
  <c r="H66" i="3"/>
  <c r="I66" i="3"/>
  <c r="K66" i="3"/>
  <c r="L66" i="3"/>
  <c r="M66" i="3"/>
  <c r="N66" i="3"/>
  <c r="O66" i="3"/>
  <c r="E67" i="3"/>
  <c r="F67" i="3"/>
  <c r="G67" i="3"/>
  <c r="H67" i="3"/>
  <c r="I67" i="3"/>
  <c r="K67" i="3"/>
  <c r="L67" i="3"/>
  <c r="M67" i="3"/>
  <c r="N67" i="3"/>
  <c r="O67" i="3"/>
  <c r="E69" i="3"/>
  <c r="F69" i="3"/>
  <c r="G69" i="3"/>
  <c r="H69" i="3"/>
  <c r="I69" i="3"/>
  <c r="K69" i="3"/>
  <c r="L69" i="3"/>
  <c r="M69" i="3"/>
  <c r="N69" i="3"/>
  <c r="O69" i="3"/>
  <c r="E70" i="3"/>
  <c r="F70" i="3"/>
  <c r="G70" i="3"/>
  <c r="H70" i="3"/>
  <c r="I70" i="3"/>
  <c r="K70" i="3"/>
  <c r="L70" i="3"/>
  <c r="M70" i="3"/>
  <c r="N70" i="3"/>
  <c r="O70" i="3"/>
  <c r="E72" i="3"/>
  <c r="F72" i="3"/>
  <c r="G72" i="3"/>
  <c r="H72" i="3"/>
  <c r="I72" i="3"/>
  <c r="K72" i="3"/>
  <c r="L72" i="3"/>
  <c r="M72" i="3"/>
  <c r="N72" i="3"/>
  <c r="O72" i="3"/>
  <c r="E73" i="3"/>
  <c r="F73" i="3"/>
  <c r="G73" i="3"/>
  <c r="H73" i="3"/>
  <c r="I73" i="3"/>
  <c r="K73" i="3"/>
  <c r="L73" i="3"/>
  <c r="M73" i="3"/>
  <c r="N73" i="3"/>
  <c r="O73" i="3"/>
  <c r="E74" i="3"/>
  <c r="F74" i="3"/>
  <c r="G74" i="3"/>
  <c r="H74" i="3"/>
  <c r="I74" i="3"/>
  <c r="K74" i="3"/>
  <c r="L74" i="3"/>
  <c r="M74" i="3"/>
  <c r="N74" i="3"/>
  <c r="O74" i="3"/>
  <c r="E77" i="3"/>
  <c r="F77" i="3"/>
  <c r="G77" i="3"/>
  <c r="H77" i="3"/>
  <c r="K77" i="3"/>
  <c r="L77" i="3"/>
  <c r="N77" i="3"/>
  <c r="O77" i="3"/>
  <c r="E78" i="3"/>
  <c r="F78" i="3"/>
  <c r="G78" i="3"/>
  <c r="H78" i="3"/>
  <c r="I78" i="3"/>
  <c r="K78" i="3"/>
  <c r="L78" i="3"/>
  <c r="M78" i="3"/>
  <c r="N78" i="3"/>
  <c r="O78" i="3"/>
  <c r="E80" i="3"/>
  <c r="F80" i="3"/>
  <c r="G80" i="3"/>
  <c r="H80" i="3"/>
  <c r="I80" i="3"/>
  <c r="K80" i="3"/>
  <c r="L80" i="3"/>
  <c r="M80" i="3"/>
  <c r="N80" i="3"/>
  <c r="O80" i="3"/>
  <c r="E81" i="3"/>
  <c r="F81" i="3"/>
  <c r="G81" i="3"/>
  <c r="H81" i="3"/>
  <c r="I81" i="3"/>
  <c r="K81" i="3"/>
  <c r="L81" i="3"/>
  <c r="M81" i="3"/>
  <c r="N81" i="3"/>
  <c r="O81" i="3"/>
  <c r="E82" i="3"/>
  <c r="F82" i="3"/>
  <c r="G82" i="3"/>
  <c r="H82" i="3"/>
  <c r="I82" i="3"/>
  <c r="K82" i="3"/>
  <c r="L82" i="3"/>
  <c r="M82" i="3"/>
  <c r="N82" i="3"/>
  <c r="O82" i="3"/>
  <c r="E83" i="3"/>
  <c r="F83" i="3"/>
  <c r="G83" i="3"/>
  <c r="H83" i="3"/>
  <c r="I83" i="3"/>
  <c r="K83" i="3"/>
  <c r="L83" i="3"/>
  <c r="M83" i="3"/>
  <c r="N83" i="3"/>
  <c r="O83" i="3"/>
  <c r="P14" i="3"/>
  <c r="P15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6" i="3"/>
  <c r="P57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K11" i="3" l="1"/>
  <c r="D27" i="3"/>
  <c r="H17" i="3"/>
  <c r="P26" i="3"/>
  <c r="P17" i="3" s="1"/>
  <c r="P76" i="3"/>
  <c r="P37" i="3"/>
  <c r="P53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F79" i="3"/>
  <c r="N76" i="3"/>
  <c r="F76" i="3"/>
  <c r="N71" i="3"/>
  <c r="F71" i="3"/>
  <c r="N53" i="3"/>
  <c r="F53" i="3"/>
  <c r="N37" i="3"/>
  <c r="F37" i="3"/>
  <c r="N27" i="3"/>
  <c r="F27" i="3"/>
  <c r="N17" i="3"/>
  <c r="F17" i="3"/>
  <c r="N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G11" i="3"/>
  <c r="M80" i="2"/>
  <c r="M77" i="2"/>
  <c r="M72" i="2"/>
  <c r="M54" i="2"/>
  <c r="M38" i="2"/>
  <c r="M28" i="2"/>
  <c r="M18" i="2"/>
  <c r="M12" i="2"/>
  <c r="I84" i="3" l="1"/>
  <c r="G84" i="3"/>
  <c r="F84" i="3"/>
  <c r="K80" i="2"/>
  <c r="K54" i="2"/>
  <c r="K38" i="2"/>
  <c r="K28" i="2"/>
  <c r="C85" i="2" l="1"/>
  <c r="H28" i="2" l="1"/>
  <c r="D79" i="3"/>
  <c r="D76" i="3"/>
  <c r="D71" i="3"/>
  <c r="D53" i="3"/>
  <c r="D37" i="3"/>
  <c r="D17" i="3"/>
  <c r="D11" i="3"/>
  <c r="E84" i="3" l="1"/>
  <c r="M84" i="3"/>
  <c r="D84" i="3"/>
  <c r="L84" i="3"/>
  <c r="O84" i="3"/>
  <c r="N84" i="3"/>
  <c r="O80" i="2" l="1"/>
  <c r="N80" i="2"/>
  <c r="L80" i="2"/>
  <c r="H80" i="2"/>
  <c r="G80" i="2"/>
  <c r="F80" i="2"/>
  <c r="E80" i="2"/>
  <c r="D80" i="2"/>
  <c r="O77" i="2"/>
  <c r="N77" i="2"/>
  <c r="L77" i="2"/>
  <c r="G77" i="2"/>
  <c r="F77" i="2"/>
  <c r="E77" i="2"/>
  <c r="D77" i="2"/>
  <c r="O72" i="2"/>
  <c r="N72" i="2"/>
  <c r="L72" i="2"/>
  <c r="H72" i="2"/>
  <c r="G72" i="2"/>
  <c r="F72" i="2"/>
  <c r="D72" i="2"/>
  <c r="O54" i="2"/>
  <c r="N54" i="2"/>
  <c r="L54" i="2"/>
  <c r="H54" i="2"/>
  <c r="G54" i="2"/>
  <c r="F54" i="2"/>
  <c r="E54" i="2"/>
  <c r="O38" i="2"/>
  <c r="N38" i="2"/>
  <c r="L38" i="2"/>
  <c r="G38" i="2"/>
  <c r="F38" i="2"/>
  <c r="E38" i="2"/>
  <c r="D38" i="2"/>
  <c r="P38" i="2" s="1"/>
  <c r="O28" i="2"/>
  <c r="N28" i="2"/>
  <c r="L28" i="2"/>
  <c r="G28" i="2"/>
  <c r="F28" i="2"/>
  <c r="E28" i="2"/>
  <c r="D28" i="2"/>
  <c r="O18" i="2"/>
  <c r="N18" i="2"/>
  <c r="L18" i="2"/>
  <c r="H18" i="2"/>
  <c r="G18" i="2"/>
  <c r="F18" i="2"/>
  <c r="E18" i="2"/>
  <c r="O12" i="2"/>
  <c r="N12" i="2"/>
  <c r="G12" i="2"/>
  <c r="F12" i="2"/>
  <c r="E12" i="2"/>
  <c r="D12" i="2"/>
  <c r="P80" i="2" l="1"/>
  <c r="P28" i="2"/>
  <c r="P18" i="2"/>
  <c r="P72" i="2"/>
  <c r="P54" i="2"/>
  <c r="G85" i="2"/>
  <c r="D85" i="2"/>
  <c r="F85" i="2"/>
  <c r="N85" i="2"/>
  <c r="O85" i="2"/>
  <c r="E85" i="2"/>
  <c r="M85" i="2"/>
  <c r="L12" i="2"/>
  <c r="L85" i="2" s="1"/>
  <c r="P46" i="3" l="1"/>
  <c r="K46" i="3"/>
  <c r="K84" i="3" s="1"/>
  <c r="H11" i="3" l="1"/>
  <c r="H84" i="3" s="1"/>
  <c r="Q96" i="3" s="1"/>
  <c r="H13" i="3"/>
  <c r="H12" i="2"/>
  <c r="H85" i="2" s="1"/>
  <c r="P14" i="2"/>
  <c r="P13" i="3"/>
  <c r="P11" i="3" s="1"/>
  <c r="P84" i="3" s="1"/>
  <c r="P12" i="2" l="1"/>
  <c r="K85" i="2"/>
  <c r="K64" i="2"/>
  <c r="P64" i="2"/>
</calcChain>
</file>

<file path=xl/sharedStrings.xml><?xml version="1.0" encoding="utf-8"?>
<sst xmlns="http://schemas.openxmlformats.org/spreadsheetml/2006/main" count="207" uniqueCount="109">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</sst>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/>
    <xf numFmtId="43" fontId="13" fillId="0" borderId="0" xfId="0" applyNumberFormat="1" applyFont="1"/>
    <xf numFmtId="168" fontId="14" fillId="0" borderId="0" xfId="0" applyNumberFormat="1" applyFont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1479255</xdr:colOff>
      <xdr:row>1</xdr:row>
      <xdr:rowOff>126749</xdr:rowOff>
    </xdr:from>
    <xdr:to>
      <xdr:col>0</xdr:col>
      <xdr:colOff>2966867</xdr:colOff>
      <xdr:row>6</xdr:row>
      <xdr:rowOff>157912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255" y="309629"/>
          <a:ext cx="1487612" cy="1235123"/>
        </a:xfrm>
        <a:prstGeom prst="rect">
          <a:avLst/>
        </a:prstGeom>
      </xdr:spPr>
    </xdr:pic>
    <xdr:clientData/>
  </xdr:twoCellAnchor>
  <xdr:oneCellAnchor>
    <xdr:from>
      <xdr:col>9</xdr:col>
      <xdr:colOff>845997</xdr:colOff>
      <xdr:row>1</xdr:row>
      <xdr:rowOff>106104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40817" y="28898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1135380</xdr:colOff>
      <xdr:row>1</xdr:row>
      <xdr:rowOff>100693</xdr:rowOff>
    </xdr:from>
    <xdr:to>
      <xdr:col>2</xdr:col>
      <xdr:colOff>2622992</xdr:colOff>
      <xdr:row>6</xdr:row>
      <xdr:rowOff>108044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283573"/>
          <a:ext cx="1487612" cy="1211311"/>
        </a:xfrm>
        <a:prstGeom prst="rect">
          <a:avLst/>
        </a:prstGeom>
      </xdr:spPr>
    </xdr:pic>
    <xdr:clientData/>
  </xdr:twoCellAnchor>
  <xdr:oneCellAnchor>
    <xdr:from>
      <xdr:col>11</xdr:col>
      <xdr:colOff>173355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20775" y="31895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9540/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guero/AppData/Local/Temp/pid-5780/2023%2009%2014%20Reportes%20Cierre%20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 refreshError="1">
        <row r="105">
          <cell r="C105">
            <v>8575661.6899999995</v>
          </cell>
        </row>
      </sheetData>
      <sheetData sheetId="1" refreshError="1"/>
      <sheetData sheetId="2" refreshError="1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5"/>
  <sheetViews>
    <sheetView zoomScaleNormal="100" workbookViewId="0">
      <pane xSplit="1" topLeftCell="B1" activePane="topRight" state="frozen"/>
      <selection pane="topRight" activeCell="I19" sqref="I19"/>
    </sheetView>
  </sheetViews>
  <sheetFormatPr baseColWidth="10" defaultColWidth="11.42578125" defaultRowHeight="15" x14ac:dyDescent="0.25"/>
  <cols>
    <col min="1" max="1" width="60.42578125" customWidth="1"/>
    <col min="2" max="2" width="16" style="11" customWidth="1"/>
    <col min="3" max="3" width="14.28515625" customWidth="1"/>
    <col min="4" max="4" width="12.7109375" customWidth="1"/>
    <col min="5" max="5" width="12.5703125" bestFit="1" customWidth="1"/>
    <col min="6" max="6" width="14.85546875" bestFit="1" customWidth="1"/>
    <col min="7" max="13" width="12.5703125" bestFit="1" customWidth="1"/>
    <col min="14" max="14" width="10.7109375" hidden="1" customWidth="1"/>
    <col min="15" max="15" width="10.140625" hidden="1" customWidth="1"/>
    <col min="16" max="16" width="13.85546875" customWidth="1"/>
    <col min="17" max="17" width="16.5703125" customWidth="1"/>
  </cols>
  <sheetData>
    <row r="3" spans="1:17" ht="28.5" customHeight="1" x14ac:dyDescent="0.25">
      <c r="A3" s="34" t="s">
        <v>94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7" ht="21" customHeight="1" x14ac:dyDescent="0.25">
      <c r="A4" s="36" t="s">
        <v>93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7" ht="15.75" x14ac:dyDescent="0.25">
      <c r="A5" s="43" t="s">
        <v>99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7" ht="15.75" customHeight="1" x14ac:dyDescent="0.25">
      <c r="A6" s="45" t="s">
        <v>90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5" customHeight="1" x14ac:dyDescent="0.25">
      <c r="A7" s="46" t="s">
        <v>76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7" x14ac:dyDescent="0.25">
      <c r="F8" s="15"/>
    </row>
    <row r="9" spans="1:17" ht="25.5" customHeight="1" x14ac:dyDescent="0.25">
      <c r="A9" s="38" t="s">
        <v>66</v>
      </c>
      <c r="B9" s="39" t="s">
        <v>92</v>
      </c>
      <c r="C9" s="41" t="s">
        <v>91</v>
      </c>
      <c r="D9" s="49" t="s">
        <v>103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7" x14ac:dyDescent="0.25">
      <c r="A10" s="38"/>
      <c r="B10" s="40"/>
      <c r="C10" s="42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7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92455997.319999993</v>
      </c>
      <c r="M12" s="10">
        <f t="shared" si="0"/>
        <v>85995586.409999996</v>
      </c>
      <c r="N12" s="10">
        <f t="shared" si="0"/>
        <v>0</v>
      </c>
      <c r="O12" s="10">
        <f t="shared" si="0"/>
        <v>0</v>
      </c>
      <c r="P12" s="10">
        <f>+D12+E12+F12+G12+H12+I12+J12+K12+L12+M12</f>
        <v>886331068.27999985</v>
      </c>
    </row>
    <row r="13" spans="1:17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>
        <v>79305297.719999999</v>
      </c>
      <c r="M13" s="11">
        <v>72624083.469999999</v>
      </c>
      <c r="N13" s="11"/>
      <c r="O13" s="11"/>
      <c r="P13" s="11">
        <f>+D13+E13+F13+G13+H13+I13+J13+K13+L13+M13+N13</f>
        <v>716345593.44000006</v>
      </c>
    </row>
    <row r="14" spans="1:17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>
        <v>3880500.35</v>
      </c>
      <c r="M14" s="11">
        <v>3907500.35</v>
      </c>
      <c r="N14" s="11"/>
      <c r="O14" s="11"/>
      <c r="P14" s="11">
        <f t="shared" ref="P14:P77" si="1">+D14+E14+F14+G14+H14+I14+J14+K14+L14+M14+N14</f>
        <v>86403034.980000004</v>
      </c>
    </row>
    <row r="15" spans="1:17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>
        <v>0</v>
      </c>
      <c r="M15" s="11"/>
      <c r="N15" s="11"/>
      <c r="O15" s="11"/>
      <c r="P15" s="11">
        <f t="shared" si="1"/>
        <v>0</v>
      </c>
      <c r="Q15" s="5"/>
    </row>
    <row r="16" spans="1:17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>
        <v>0</v>
      </c>
      <c r="M16" s="11"/>
      <c r="N16" s="11"/>
      <c r="O16" s="11"/>
      <c r="P16" s="11">
        <f t="shared" si="1"/>
        <v>0</v>
      </c>
    </row>
    <row r="17" spans="1:17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+'[3]Reporte Etica Resumido'!$C$15</f>
        <v>9318724</v>
      </c>
      <c r="L17" s="11">
        <v>9270199.25</v>
      </c>
      <c r="M17" s="11">
        <v>9464002.5899999999</v>
      </c>
      <c r="N17" s="11"/>
      <c r="O17" s="11"/>
      <c r="P17" s="11">
        <f t="shared" si="1"/>
        <v>83582439.859999999</v>
      </c>
    </row>
    <row r="18" spans="1:17" s="7" customFormat="1" x14ac:dyDescent="0.25">
      <c r="A18" s="3" t="s">
        <v>7</v>
      </c>
      <c r="B18" s="10">
        <v>127490000</v>
      </c>
      <c r="C18" s="10">
        <f>+C19+C20+C21+C22+C23+C24+C25+C26</f>
        <v>230295397</v>
      </c>
      <c r="D18" s="10">
        <f>SUM(D19:D27)</f>
        <v>48066650.890000001</v>
      </c>
      <c r="E18" s="10">
        <f t="shared" ref="E18:O18" si="2">SUM(E19:E27)</f>
        <v>48892309.640000001</v>
      </c>
      <c r="F18" s="10">
        <f t="shared" si="2"/>
        <v>29573696.149999995</v>
      </c>
      <c r="G18" s="10">
        <f t="shared" si="2"/>
        <v>49027078.270000011</v>
      </c>
      <c r="H18" s="10">
        <f t="shared" si="2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2"/>
        <v>44889185.120000005</v>
      </c>
      <c r="M18" s="10">
        <f t="shared" si="2"/>
        <v>70388639.340000004</v>
      </c>
      <c r="N18" s="10">
        <f t="shared" si="2"/>
        <v>0</v>
      </c>
      <c r="O18" s="10">
        <f t="shared" si="2"/>
        <v>0</v>
      </c>
      <c r="P18" s="10">
        <f t="shared" si="1"/>
        <v>472221020.5</v>
      </c>
    </row>
    <row r="19" spans="1:17" x14ac:dyDescent="0.25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+'[3]Reporte Etica Resumido'!$C$25</f>
        <v>2133707.64</v>
      </c>
      <c r="L19" s="11">
        <v>1059024.6200000001</v>
      </c>
      <c r="M19" s="11">
        <v>873941.79</v>
      </c>
      <c r="N19" s="11"/>
      <c r="O19" s="11"/>
      <c r="P19" s="11">
        <f t="shared" si="1"/>
        <v>12662159.690000001</v>
      </c>
      <c r="Q19" s="6"/>
    </row>
    <row r="20" spans="1:17" x14ac:dyDescent="0.25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+'[3]Reporte Etica Resumido'!$C$27</f>
        <v>1233600</v>
      </c>
      <c r="L20" s="11">
        <v>4729561.01</v>
      </c>
      <c r="M20" s="11">
        <v>6338509.6699999999</v>
      </c>
      <c r="N20" s="11"/>
      <c r="O20" s="11"/>
      <c r="P20" s="11">
        <f t="shared" si="1"/>
        <v>40070615.329999998</v>
      </c>
      <c r="Q20" s="6"/>
    </row>
    <row r="21" spans="1:17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+'[3]Reporte Etica Resumido'!$C$28</f>
        <v>5195395</v>
      </c>
      <c r="L21" s="11">
        <v>14041350</v>
      </c>
      <c r="M21" s="11">
        <v>13399400</v>
      </c>
      <c r="N21" s="11"/>
      <c r="O21" s="11"/>
      <c r="P21" s="11">
        <f t="shared" si="1"/>
        <v>109206921.86</v>
      </c>
      <c r="Q21" s="6"/>
    </row>
    <row r="22" spans="1:17" x14ac:dyDescent="0.25">
      <c r="A22" s="4" t="s">
        <v>11</v>
      </c>
      <c r="B22" s="11">
        <v>50160000</v>
      </c>
      <c r="C22" s="11">
        <f>50160000+35000000+1300000+40000000</f>
        <v>126460000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+'[3]Reporte Etica Resumido'!$C$29</f>
        <v>7003368.8200000003</v>
      </c>
      <c r="L22" s="11">
        <v>18191979.600000001</v>
      </c>
      <c r="M22" s="11">
        <v>45228985.579999998</v>
      </c>
      <c r="N22" s="11"/>
      <c r="O22" s="11"/>
      <c r="P22" s="11">
        <f t="shared" si="1"/>
        <v>256808851.45999998</v>
      </c>
      <c r="Q22" s="6"/>
    </row>
    <row r="23" spans="1:17" x14ac:dyDescent="0.25">
      <c r="A23" s="4" t="s">
        <v>12</v>
      </c>
      <c r="B23" s="11">
        <v>1740000</v>
      </c>
      <c r="C23" s="11">
        <f>1740000+2300000</f>
        <v>4040000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32">
        <v>745666.09</v>
      </c>
      <c r="M23" s="11">
        <v>1336723.4099999999</v>
      </c>
      <c r="N23" s="11"/>
      <c r="O23" s="11"/>
      <c r="P23" s="11">
        <f t="shared" si="1"/>
        <v>7175757.2300000004</v>
      </c>
      <c r="Q23" s="6"/>
    </row>
    <row r="24" spans="1:17" x14ac:dyDescent="0.25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+'[3]Reporte Etica Resumido'!$C$31</f>
        <v>1690924.95</v>
      </c>
      <c r="L24" s="11">
        <v>1698222.57</v>
      </c>
      <c r="M24" s="11">
        <v>0</v>
      </c>
      <c r="N24" s="11"/>
      <c r="O24" s="11"/>
      <c r="P24" s="11">
        <f t="shared" si="1"/>
        <v>11210507.15</v>
      </c>
      <c r="Q24" s="6"/>
    </row>
    <row r="25" spans="1:17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>
        <v>1551850.55</v>
      </c>
      <c r="M25" s="11">
        <v>223645.1</v>
      </c>
      <c r="N25" s="11"/>
      <c r="O25" s="11"/>
      <c r="P25" s="11">
        <f t="shared" si="1"/>
        <v>5968115.9099999992</v>
      </c>
      <c r="Q25" s="6"/>
    </row>
    <row r="26" spans="1:17" x14ac:dyDescent="0.25">
      <c r="A26" s="4" t="s">
        <v>15</v>
      </c>
      <c r="B26" s="11">
        <v>11940000</v>
      </c>
      <c r="C26" s="11">
        <f>11940000+11405397</f>
        <v>23345397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+'[3]Reporte Etica Resumido'!$C$33</f>
        <v>1608507.12</v>
      </c>
      <c r="L26" s="11">
        <v>2871530.68</v>
      </c>
      <c r="M26" s="11">
        <v>2987433.79</v>
      </c>
      <c r="N26" s="11"/>
      <c r="O26" s="11"/>
      <c r="P26" s="11">
        <f t="shared" si="1"/>
        <v>29118091.869999997</v>
      </c>
      <c r="Q26" s="6"/>
    </row>
    <row r="27" spans="1:17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>
        <v>0</v>
      </c>
      <c r="M27" s="11"/>
      <c r="N27" s="11"/>
      <c r="O27" s="11"/>
      <c r="P27" s="11">
        <f t="shared" si="1"/>
        <v>0</v>
      </c>
    </row>
    <row r="28" spans="1:17" s="7" customFormat="1" x14ac:dyDescent="0.25">
      <c r="A28" s="3" t="s">
        <v>17</v>
      </c>
      <c r="B28" s="10">
        <v>229055976</v>
      </c>
      <c r="C28" s="10">
        <f>SUM(C29:C37)</f>
        <v>1155055976</v>
      </c>
      <c r="D28" s="10">
        <f>SUM(D29:D37)</f>
        <v>67104921.07</v>
      </c>
      <c r="E28" s="10">
        <f t="shared" ref="E28:O28" si="3">SUM(E29:E37)</f>
        <v>79200799.129999995</v>
      </c>
      <c r="F28" s="10">
        <f t="shared" si="3"/>
        <v>43019633.110000007</v>
      </c>
      <c r="G28" s="10">
        <f t="shared" si="3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3"/>
        <v>67046771.640000001</v>
      </c>
      <c r="L28" s="10">
        <f t="shared" si="3"/>
        <v>244378710.75999999</v>
      </c>
      <c r="M28" s="10">
        <f t="shared" si="3"/>
        <v>73180082.650000006</v>
      </c>
      <c r="N28" s="10">
        <f t="shared" si="3"/>
        <v>0</v>
      </c>
      <c r="O28" s="10">
        <f t="shared" si="3"/>
        <v>0</v>
      </c>
      <c r="P28" s="10">
        <f>+D28+E28+F28+G28+H28+I28+J28+K28+L28+M28+N28</f>
        <v>1022437150.22</v>
      </c>
    </row>
    <row r="29" spans="1:17" x14ac:dyDescent="0.25">
      <c r="A29" s="4" t="s">
        <v>18</v>
      </c>
      <c r="B29" s="11">
        <v>180180000</v>
      </c>
      <c r="C29" s="11">
        <f>180180000+56000000+92000000+250000000+56000000+50000000+225000000+150000000</f>
        <v>1059180000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+'[3]Reporte Etica Resumido'!$C$42</f>
        <v>62633696</v>
      </c>
      <c r="L29" s="11">
        <v>236805020.81</v>
      </c>
      <c r="M29" s="11">
        <v>71280894.260000005</v>
      </c>
      <c r="N29" s="11"/>
      <c r="O29" s="11"/>
      <c r="P29" s="11">
        <f>+D29+E29+F29+G29+H29+I29+J29+K29+L29+M29+N29</f>
        <v>962782146.26999998</v>
      </c>
    </row>
    <row r="30" spans="1:17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+'[3]Reporte Etica Resumido'!$C$43</f>
        <v>3534525.64</v>
      </c>
      <c r="L30" s="11">
        <v>676688.64</v>
      </c>
      <c r="M30" s="11">
        <v>677516</v>
      </c>
      <c r="N30" s="11"/>
      <c r="O30" s="11"/>
      <c r="P30" s="11">
        <f t="shared" si="1"/>
        <v>11428249.010000002</v>
      </c>
    </row>
    <row r="31" spans="1:17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>
        <v>747889.25</v>
      </c>
      <c r="M31" s="11"/>
      <c r="N31" s="11"/>
      <c r="O31" s="11"/>
      <c r="P31" s="11">
        <f t="shared" si="1"/>
        <v>1575437.56</v>
      </c>
    </row>
    <row r="32" spans="1:17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>
        <v>0</v>
      </c>
      <c r="M32" s="11"/>
      <c r="N32" s="11"/>
      <c r="O32" s="11"/>
      <c r="P32" s="11">
        <f t="shared" si="1"/>
        <v>0</v>
      </c>
    </row>
    <row r="33" spans="1:16" x14ac:dyDescent="0.25">
      <c r="A33" s="4" t="s">
        <v>22</v>
      </c>
      <c r="B33" s="11">
        <v>12180000</v>
      </c>
      <c r="C33" s="11">
        <f>12180000+7000000+20000000</f>
        <v>39180000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>
        <v>0</v>
      </c>
      <c r="M33" s="11">
        <v>9000</v>
      </c>
      <c r="N33" s="11"/>
      <c r="O33" s="11"/>
      <c r="P33" s="11">
        <f t="shared" si="1"/>
        <v>13813253.819999998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>
        <v>0</v>
      </c>
      <c r="M34" s="11"/>
      <c r="N34" s="11"/>
      <c r="O34" s="11"/>
      <c r="P34" s="11">
        <f t="shared" si="1"/>
        <v>0</v>
      </c>
    </row>
    <row r="35" spans="1:16" x14ac:dyDescent="0.25">
      <c r="A35" s="4" t="s">
        <v>24</v>
      </c>
      <c r="B35" s="11">
        <v>18660000</v>
      </c>
      <c r="C35" s="11">
        <f>18660000+5000000+15000000</f>
        <v>38660000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+'[3]Reporte Etica Resumido'!$C$47</f>
        <v>878550</v>
      </c>
      <c r="L35" s="11">
        <v>3938666.16</v>
      </c>
      <c r="M35" s="11">
        <v>995873.86</v>
      </c>
      <c r="N35" s="11"/>
      <c r="O35" s="11"/>
      <c r="P35" s="11">
        <f t="shared" si="1"/>
        <v>25518598.940000001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>
        <v>0</v>
      </c>
      <c r="M36" s="11"/>
      <c r="N36" s="11"/>
      <c r="O36" s="11"/>
      <c r="P36" s="11">
        <f t="shared" si="1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>
        <v>2210445.9</v>
      </c>
      <c r="M37" s="11">
        <v>216798.53</v>
      </c>
      <c r="N37" s="11"/>
      <c r="O37" s="11"/>
      <c r="P37" s="11">
        <f t="shared" si="1"/>
        <v>7319464.6200000001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4">SUM(E39:E46)</f>
        <v>377000</v>
      </c>
      <c r="F38" s="10">
        <f t="shared" si="4"/>
        <v>560000</v>
      </c>
      <c r="G38" s="10">
        <f t="shared" si="4"/>
        <v>0</v>
      </c>
      <c r="H38" s="10">
        <f t="shared" ref="H38" si="5">SUM(H39:H46)</f>
        <v>0</v>
      </c>
      <c r="I38" s="10">
        <f>+I39</f>
        <v>24642</v>
      </c>
      <c r="J38" s="10">
        <f>+J39+J40+J41+J42+J43+J44+J45+J46</f>
        <v>0</v>
      </c>
      <c r="K38" s="10">
        <f t="shared" si="4"/>
        <v>0</v>
      </c>
      <c r="L38" s="10">
        <f t="shared" si="4"/>
        <v>956500</v>
      </c>
      <c r="M38" s="10">
        <f t="shared" si="4"/>
        <v>534412.93999999994</v>
      </c>
      <c r="N38" s="10">
        <f t="shared" si="4"/>
        <v>0</v>
      </c>
      <c r="O38" s="10">
        <f t="shared" si="4"/>
        <v>0</v>
      </c>
      <c r="P38" s="10">
        <f>+D38+E38+F38+G38+H38+I38+J38+K38+L38+M38+N38</f>
        <v>2452554.94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>
        <v>956500</v>
      </c>
      <c r="M39" s="11">
        <v>534412.93999999994</v>
      </c>
      <c r="N39" s="11"/>
      <c r="O39" s="11"/>
      <c r="P39" s="11">
        <f t="shared" si="1"/>
        <v>2452554.94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>
        <f>+L48+L49+L50+L51+L52+L53</f>
        <v>0</v>
      </c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6">SUM(E55:E63)</f>
        <v>2037839.62</v>
      </c>
      <c r="F54" s="10">
        <f t="shared" si="6"/>
        <v>684628.95</v>
      </c>
      <c r="G54" s="10">
        <f t="shared" si="6"/>
        <v>18349</v>
      </c>
      <c r="H54" s="10">
        <f t="shared" si="6"/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6"/>
        <v>956658</v>
      </c>
      <c r="L54" s="10">
        <f t="shared" si="6"/>
        <v>3218850.62</v>
      </c>
      <c r="M54" s="10">
        <f t="shared" ref="M54" si="7">SUM(M55:M63)</f>
        <v>1926600</v>
      </c>
      <c r="N54" s="10">
        <f t="shared" si="6"/>
        <v>0</v>
      </c>
      <c r="O54" s="10">
        <f t="shared" si="6"/>
        <v>0</v>
      </c>
      <c r="P54" s="10">
        <f t="shared" si="1"/>
        <v>12595912.68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+'[3]Reporte Etica Resumido'!$C$60</f>
        <v>956658</v>
      </c>
      <c r="L55" s="11">
        <v>3218850.62</v>
      </c>
      <c r="M55" s="11">
        <v>1000000</v>
      </c>
      <c r="N55" s="11"/>
      <c r="O55" s="11"/>
      <c r="P55" s="11">
        <f t="shared" si="1"/>
        <v>10183546.220000001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>
        <v>0</v>
      </c>
      <c r="M56" s="11"/>
      <c r="N56" s="11"/>
      <c r="O56" s="11"/>
      <c r="P56" s="11">
        <f t="shared" si="1"/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>
        <v>0</v>
      </c>
      <c r="M57" s="11"/>
      <c r="N57" s="11"/>
      <c r="O57" s="11"/>
      <c r="P57" s="11">
        <f t="shared" si="1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>
        <v>0</v>
      </c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>
        <v>0</v>
      </c>
      <c r="M59" s="11"/>
      <c r="N59" s="11"/>
      <c r="O59" s="11"/>
      <c r="P59" s="11">
        <f t="shared" si="1"/>
        <v>1089104.44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>
        <v>0</v>
      </c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>
        <v>0</v>
      </c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>
        <v>0</v>
      </c>
      <c r="M62" s="11">
        <v>926600</v>
      </c>
      <c r="N62" s="11"/>
      <c r="O62" s="11"/>
      <c r="P62" s="11">
        <f t="shared" si="1"/>
        <v>926600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1"/>
      <c r="K63" s="11">
        <v>0</v>
      </c>
      <c r="L63" s="11">
        <v>0</v>
      </c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>
        <f>+L65+L66+L67+L68</f>
        <v>0</v>
      </c>
      <c r="M64" s="10"/>
      <c r="N64" s="10"/>
      <c r="O64" s="10"/>
      <c r="P64" s="11">
        <f t="shared" ca="1" si="1"/>
        <v>716345593.44000006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 t="shared" ref="F69:K69" si="8">+F70+F71</f>
        <v>0</v>
      </c>
      <c r="G69" s="10">
        <f t="shared" si="8"/>
        <v>0</v>
      </c>
      <c r="H69" s="10">
        <f t="shared" si="8"/>
        <v>0</v>
      </c>
      <c r="I69" s="10">
        <f t="shared" si="8"/>
        <v>0</v>
      </c>
      <c r="J69" s="10">
        <f t="shared" si="8"/>
        <v>0</v>
      </c>
      <c r="K69" s="10">
        <f t="shared" si="8"/>
        <v>0</v>
      </c>
      <c r="L69" s="10">
        <f>+L70+L71</f>
        <v>0</v>
      </c>
      <c r="M69" s="10"/>
      <c r="N69" s="10"/>
      <c r="O69" s="10"/>
      <c r="P69" s="11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9">SUM(F73:F75)</f>
        <v>0</v>
      </c>
      <c r="G72" s="10">
        <f t="shared" si="9"/>
        <v>83422.58</v>
      </c>
      <c r="H72" s="10">
        <f t="shared" si="9"/>
        <v>0</v>
      </c>
      <c r="I72" s="10">
        <f t="shared" ref="I72" si="10">SUM(I73:I75)</f>
        <v>0</v>
      </c>
      <c r="J72" s="10">
        <f>+J73+J74+J75</f>
        <v>0</v>
      </c>
      <c r="K72" s="10">
        <f>SUM(K73:K75)</f>
        <v>0</v>
      </c>
      <c r="L72" s="10">
        <f t="shared" si="9"/>
        <v>0</v>
      </c>
      <c r="M72" s="10">
        <f t="shared" ref="M72" si="11">SUM(M73:M75)</f>
        <v>0</v>
      </c>
      <c r="N72" s="10">
        <f t="shared" si="9"/>
        <v>0</v>
      </c>
      <c r="O72" s="10">
        <f t="shared" si="9"/>
        <v>0</v>
      </c>
      <c r="P72" s="10">
        <f t="shared" si="1"/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>
        <v>0</v>
      </c>
      <c r="M73" s="11"/>
      <c r="N73" s="11"/>
      <c r="O73" s="11"/>
      <c r="P73" s="11">
        <f t="shared" si="1"/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/>
      <c r="N75" s="11"/>
      <c r="O75" s="11"/>
      <c r="P75" s="11">
        <f t="shared" si="1"/>
        <v>0</v>
      </c>
    </row>
    <row r="76" spans="1:16" x14ac:dyDescent="0.25">
      <c r="A76" s="28" t="s">
        <v>67</v>
      </c>
      <c r="B76" s="11">
        <v>0</v>
      </c>
      <c r="C76" s="11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/>
      <c r="M76" s="10"/>
      <c r="N76" s="10"/>
      <c r="O76" s="10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2">SUM(E78:E79)</f>
        <v>0</v>
      </c>
      <c r="F77" s="10">
        <f t="shared" si="12"/>
        <v>15256750</v>
      </c>
      <c r="G77" s="10">
        <f t="shared" si="12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12"/>
        <v>0</v>
      </c>
      <c r="M77" s="10">
        <f t="shared" ref="M77" si="13">SUM(M78:M79)</f>
        <v>24541001.420000002</v>
      </c>
      <c r="N77" s="10">
        <f t="shared" si="12"/>
        <v>0</v>
      </c>
      <c r="O77" s="10">
        <f t="shared" si="12"/>
        <v>0</v>
      </c>
      <c r="P77" s="10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>
        <v>0</v>
      </c>
      <c r="M78" s="11">
        <v>24541001.420000002</v>
      </c>
      <c r="N78" s="11"/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>
        <v>0</v>
      </c>
      <c r="M79" s="11"/>
      <c r="N79" s="11"/>
      <c r="O79" s="11"/>
      <c r="P79" s="11">
        <f t="shared" ref="P78:P84" si="14">+D79+E79+F79+G79+H79+I79+J79+K79+L79+M79+N79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5">SUM(E81:E82)</f>
        <v>39847817.079999998</v>
      </c>
      <c r="F80" s="10">
        <f t="shared" si="15"/>
        <v>24894804.68</v>
      </c>
      <c r="G80" s="10">
        <f t="shared" si="15"/>
        <v>21517171.23</v>
      </c>
      <c r="H80" s="10">
        <f t="shared" si="15"/>
        <v>40952880.799999997</v>
      </c>
      <c r="I80" s="10">
        <f>+I81</f>
        <v>12886943.66</v>
      </c>
      <c r="J80" s="10">
        <f>+J81+J82</f>
        <v>14000000</v>
      </c>
      <c r="K80" s="10">
        <f t="shared" si="15"/>
        <v>20653269.890000001</v>
      </c>
      <c r="L80" s="10">
        <f t="shared" si="15"/>
        <v>55474338.119999997</v>
      </c>
      <c r="M80" s="10">
        <f t="shared" ref="M80" si="16">SUM(M81:M82)</f>
        <v>20000000</v>
      </c>
      <c r="N80" s="10">
        <f t="shared" si="15"/>
        <v>0</v>
      </c>
      <c r="O80" s="10">
        <f t="shared" si="15"/>
        <v>0</v>
      </c>
      <c r="P80" s="10">
        <f t="shared" si="14"/>
        <v>266705225.45999998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+'[3]Reporte Etica Resumido'!$C$81</f>
        <v>20653269.890000001</v>
      </c>
      <c r="L81" s="11">
        <v>55474338.119999997</v>
      </c>
      <c r="M81" s="11">
        <v>20000000</v>
      </c>
      <c r="N81" s="11"/>
      <c r="O81" s="11"/>
      <c r="P81" s="11">
        <f t="shared" si="14"/>
        <v>266705225.45999998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1">
        <f t="shared" si="14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1">
        <f t="shared" si="14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1">
        <f t="shared" si="14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2282805397</v>
      </c>
      <c r="D85" s="19">
        <f>D80+D77+D72+D68+D64+D54+D47+D38+D28+D18+D12</f>
        <v>201304154.03999999</v>
      </c>
      <c r="E85" s="19">
        <f t="shared" ref="E85:O85" si="17">E80+E77+E72+E68+E64+E54+E47+E38+E28+E18+E12</f>
        <v>256108936.24000001</v>
      </c>
      <c r="F85" s="19">
        <f t="shared" si="17"/>
        <v>199567980.03</v>
      </c>
      <c r="G85" s="19">
        <f t="shared" si="17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>L80+L77+L72+L68+L64+L54+L47+L38+L28+L18+L12</f>
        <v>441373581.94</v>
      </c>
      <c r="M85" s="19">
        <f t="shared" si="17"/>
        <v>276566322.75999999</v>
      </c>
      <c r="N85" s="19">
        <f t="shared" si="17"/>
        <v>0</v>
      </c>
      <c r="O85" s="19">
        <f t="shared" si="17"/>
        <v>0</v>
      </c>
      <c r="P85" s="19">
        <f>+P80+P72+P54+P38+P28+P18+P12</f>
        <v>2663613066.3799996</v>
      </c>
      <c r="Q85" s="11"/>
    </row>
    <row r="86" spans="1:17" x14ac:dyDescent="0.25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C87" s="1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13" t="s">
        <v>98</v>
      </c>
      <c r="C88" s="10"/>
      <c r="D88" s="8"/>
      <c r="E88" s="8"/>
      <c r="F88" s="8" t="s">
        <v>107</v>
      </c>
      <c r="G88" s="31"/>
      <c r="H88" s="31"/>
      <c r="I88" s="8"/>
      <c r="J88" s="8"/>
      <c r="K88" s="8"/>
      <c r="L88" s="8"/>
      <c r="M88" s="8"/>
      <c r="N88" s="8"/>
      <c r="O88" s="8"/>
      <c r="P88" s="8"/>
    </row>
    <row r="89" spans="1:17" ht="17.25" x14ac:dyDescent="0.4">
      <c r="A89" s="13"/>
      <c r="C89" s="10"/>
      <c r="D89" s="8"/>
      <c r="E89" s="8"/>
      <c r="F89" s="8"/>
      <c r="G89" s="31"/>
      <c r="H89" s="31"/>
      <c r="I89" s="8"/>
      <c r="J89" s="8"/>
      <c r="K89" s="8"/>
      <c r="L89" s="8"/>
      <c r="M89" s="8"/>
      <c r="N89" s="8"/>
      <c r="O89" s="8"/>
      <c r="P89" s="8"/>
    </row>
    <row r="90" spans="1:17" x14ac:dyDescent="0.25">
      <c r="C90" s="6"/>
      <c r="H90" s="8"/>
      <c r="P90" s="26"/>
    </row>
    <row r="91" spans="1:17" x14ac:dyDescent="0.25">
      <c r="C91" s="6"/>
    </row>
    <row r="92" spans="1:17" x14ac:dyDescent="0.25">
      <c r="C92" s="26"/>
    </row>
    <row r="93" spans="1:17" x14ac:dyDescent="0.25">
      <c r="A93" s="14" t="s">
        <v>108</v>
      </c>
      <c r="E93" s="47" t="s">
        <v>108</v>
      </c>
      <c r="F93" s="47"/>
      <c r="G93" s="47"/>
    </row>
    <row r="94" spans="1:17" x14ac:dyDescent="0.25">
      <c r="A94" s="33" t="s">
        <v>95</v>
      </c>
      <c r="E94" s="47" t="s">
        <v>97</v>
      </c>
      <c r="F94" s="47"/>
      <c r="G94" s="47"/>
      <c r="H94" s="30"/>
      <c r="I94" s="30"/>
      <c r="J94" s="30"/>
      <c r="K94" s="30"/>
      <c r="L94" s="30"/>
      <c r="M94" s="30"/>
      <c r="N94" s="30"/>
      <c r="O94" s="30"/>
      <c r="P94" s="30"/>
    </row>
    <row r="95" spans="1:17" x14ac:dyDescent="0.25">
      <c r="A95" s="13" t="s">
        <v>96</v>
      </c>
      <c r="E95" s="48" t="s">
        <v>104</v>
      </c>
      <c r="F95" s="48"/>
      <c r="G95" s="48"/>
    </row>
  </sheetData>
  <mergeCells count="12">
    <mergeCell ref="E94:G94"/>
    <mergeCell ref="E95:G95"/>
    <mergeCell ref="E93:G93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501E-2" right="3.9370078740157501E-2" top="0.511811023622047" bottom="0.23622047244094499" header="0.31496062992126" footer="0.31496062992126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6"/>
  <sheetViews>
    <sheetView showGridLines="0" tabSelected="1" zoomScale="80" zoomScaleNormal="80" workbookViewId="0">
      <selection activeCell="Q84" sqref="Q84"/>
    </sheetView>
  </sheetViews>
  <sheetFormatPr baseColWidth="10" defaultColWidth="11.42578125" defaultRowHeight="15" x14ac:dyDescent="0.25"/>
  <cols>
    <col min="2" max="2" width="13.140625" customWidth="1"/>
    <col min="3" max="3" width="73.85546875" customWidth="1"/>
    <col min="4" max="4" width="13.42578125" bestFit="1" customWidth="1"/>
    <col min="5" max="5" width="13.42578125" customWidth="1"/>
    <col min="6" max="12" width="13.42578125" bestFit="1" customWidth="1"/>
    <col min="13" max="13" width="13.5703125" customWidth="1"/>
    <col min="14" max="15" width="13.5703125" hidden="1" customWidth="1"/>
    <col min="16" max="16" width="15" bestFit="1" customWidth="1"/>
    <col min="17" max="17" width="18.7109375" bestFit="1" customWidth="1"/>
  </cols>
  <sheetData>
    <row r="3" spans="3:17" ht="28.5" customHeight="1" x14ac:dyDescent="0.25">
      <c r="C3" s="34" t="s">
        <v>94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3:17" ht="21" customHeight="1" x14ac:dyDescent="0.25">
      <c r="C4" s="36" t="s">
        <v>93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3:17" ht="15.75" x14ac:dyDescent="0.25">
      <c r="C5" s="43" t="s">
        <v>99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3:17" ht="15.75" customHeight="1" x14ac:dyDescent="0.25">
      <c r="C6" s="45" t="s">
        <v>90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3:17" ht="15.75" customHeight="1" x14ac:dyDescent="0.25">
      <c r="C7" s="46" t="s">
        <v>76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92455997.319999993</v>
      </c>
      <c r="M11" s="10">
        <f t="shared" si="0"/>
        <v>85995586.409999996</v>
      </c>
      <c r="N11" s="10">
        <f t="shared" si="0"/>
        <v>0</v>
      </c>
      <c r="O11" s="10">
        <f t="shared" si="0"/>
        <v>0</v>
      </c>
      <c r="P11" s="10">
        <f>SUM(P12:P16)</f>
        <v>886331068.28000009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79305297.719999999</v>
      </c>
      <c r="M12" s="15">
        <f>+'P1 Presupuesto Aprobado-Ejec '!M13</f>
        <v>72624083.469999999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716345593.44000006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3880500.35</v>
      </c>
      <c r="M13" s="15">
        <f>+'P1 Presupuesto Aprobado-Ejec '!M14</f>
        <v>3907500.35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86403034.980000004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>
        <f>+'P1 Presupuesto Aprobado-Ejec '!L17</f>
        <v>9270199.25</v>
      </c>
      <c r="M16" s="15">
        <v>9464002.5900000036</v>
      </c>
      <c r="N16" s="15"/>
      <c r="O16" s="15"/>
      <c r="P16" s="15">
        <f>'P1 Presupuesto Aprobado-Ejec '!P17</f>
        <v>83582439.859999999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44889185.120000005</v>
      </c>
      <c r="M17" s="10">
        <f t="shared" si="1"/>
        <v>70388639.340000004</v>
      </c>
      <c r="N17" s="10">
        <f t="shared" si="1"/>
        <v>0</v>
      </c>
      <c r="O17" s="10">
        <f t="shared" si="1"/>
        <v>0</v>
      </c>
      <c r="P17" s="10">
        <f>SUM(P18:P26)</f>
        <v>472221020.5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1059024.6200000001</v>
      </c>
      <c r="M18" s="15">
        <f>+'P1 Presupuesto Aprobado-Ejec '!M19</f>
        <v>873941.79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12662159.690000001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4729561.01</v>
      </c>
      <c r="M19" s="15">
        <f>+'P1 Presupuesto Aprobado-Ejec '!M20</f>
        <v>6338509.6699999999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40070615.329999998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14041350</v>
      </c>
      <c r="M20" s="15">
        <f>+'P1 Presupuesto Aprobado-Ejec '!M21</f>
        <v>13399400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109206921.86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18191979.600000001</v>
      </c>
      <c r="M21" s="15">
        <f>+'P1 Presupuesto Aprobado-Ejec '!M22</f>
        <v>45228985.579999998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256808851.45999998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745666.09</v>
      </c>
      <c r="M22" s="15">
        <f>+'P1 Presupuesto Aprobado-Ejec '!M23</f>
        <v>1336723.4099999999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7175757.2300000004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1698222.57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11210507.15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1551850.55</v>
      </c>
      <c r="M24" s="15">
        <f>+'P1 Presupuesto Aprobado-Ejec '!M25</f>
        <v>223645.1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5968115.9099999992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2871530.68</v>
      </c>
      <c r="M25" s="15">
        <f>+'P1 Presupuesto Aprobado-Ejec '!M26</f>
        <v>2987433.79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29118091.869999997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244378710.75999999</v>
      </c>
      <c r="M27" s="10">
        <f t="shared" si="2"/>
        <v>73180082.650000006</v>
      </c>
      <c r="N27" s="10">
        <f t="shared" si="2"/>
        <v>0</v>
      </c>
      <c r="O27" s="10">
        <f t="shared" si="2"/>
        <v>0</v>
      </c>
      <c r="P27" s="10">
        <f t="shared" si="2"/>
        <v>1022437150.22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236805020.81</v>
      </c>
      <c r="M28" s="15">
        <f>+'P1 Presupuesto Aprobado-Ejec '!M29</f>
        <v>71280894.260000005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962782146.26999998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676688.64</v>
      </c>
      <c r="M29" s="15">
        <f>+'P1 Presupuesto Aprobado-Ejec '!M30</f>
        <v>677516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11428249.010000002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747889.25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1575437.56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9000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13813253.819999998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3938666.16</v>
      </c>
      <c r="M34" s="15">
        <f>+'P1 Presupuesto Aprobado-Ejec '!M35</f>
        <v>995873.86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25518598.940000001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2210445.9</v>
      </c>
      <c r="M36" s="15">
        <f>+'P1 Presupuesto Aprobado-Ejec '!M37</f>
        <v>216798.53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7319464.6200000001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956500</v>
      </c>
      <c r="M37" s="10">
        <f t="shared" si="3"/>
        <v>534412.93999999994</v>
      </c>
      <c r="N37" s="10">
        <f t="shared" si="3"/>
        <v>0</v>
      </c>
      <c r="O37" s="10">
        <f t="shared" si="3"/>
        <v>0</v>
      </c>
      <c r="P37" s="10">
        <f t="shared" si="3"/>
        <v>2452554.94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956500</v>
      </c>
      <c r="M38" s="15">
        <f>+'P1 Presupuesto Aprobado-Ejec '!M39</f>
        <v>534412.93999999994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2452554.94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3218850.62</v>
      </c>
      <c r="M53" s="10">
        <f t="shared" si="4"/>
        <v>1926600</v>
      </c>
      <c r="N53" s="10">
        <f t="shared" si="4"/>
        <v>0</v>
      </c>
      <c r="O53" s="10">
        <f t="shared" si="4"/>
        <v>0</v>
      </c>
      <c r="P53" s="10">
        <f t="shared" si="4"/>
        <v>12595912.68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3218850.62</v>
      </c>
      <c r="M54" s="15">
        <f>+'P1 Presupuesto Aprobado-Ejec '!M55</f>
        <v>1000000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10183546.220000001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1089104.44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926600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926600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28" t="s">
        <v>67</v>
      </c>
      <c r="D75" s="10"/>
      <c r="E75" s="10"/>
      <c r="F75" s="10"/>
      <c r="G75" s="10"/>
      <c r="H75" s="10"/>
      <c r="I75" s="10"/>
      <c r="J75" s="10">
        <v>0</v>
      </c>
      <c r="K75" s="10"/>
      <c r="L75" s="10"/>
      <c r="M75" s="10"/>
      <c r="N75" s="10"/>
      <c r="O75" s="10"/>
      <c r="P75" s="10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24541001.420000002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24541001.420000002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55474338.119999997</v>
      </c>
      <c r="M79" s="10">
        <f t="shared" si="7"/>
        <v>20000000</v>
      </c>
      <c r="N79" s="10">
        <f t="shared" si="7"/>
        <v>0</v>
      </c>
      <c r="O79" s="10">
        <f t="shared" si="7"/>
        <v>0</v>
      </c>
      <c r="P79" s="10">
        <f t="shared" si="7"/>
        <v>266705225.45999998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55474338.119999997</v>
      </c>
      <c r="M80" s="15">
        <f>+'P1 Presupuesto Aprobado-Ejec '!M81</f>
        <v>20000000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266705225.45999998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441373581.94</v>
      </c>
      <c r="M84" s="19">
        <f t="shared" si="8"/>
        <v>276566322.75999999</v>
      </c>
      <c r="N84" s="19">
        <f t="shared" si="8"/>
        <v>0</v>
      </c>
      <c r="O84" s="19">
        <f t="shared" si="8"/>
        <v>0</v>
      </c>
      <c r="P84" s="19">
        <f>P79+P71+P67+P63+P53+P46+P37+P27+P17+P11</f>
        <v>2663613066.3800001</v>
      </c>
    </row>
    <row r="85" spans="3:17" x14ac:dyDescent="0.25">
      <c r="C85" s="27" t="s">
        <v>102</v>
      </c>
      <c r="K85" s="6"/>
      <c r="P85" s="11"/>
    </row>
    <row r="86" spans="3:17" x14ac:dyDescent="0.25">
      <c r="C86" s="27"/>
      <c r="K86" s="6"/>
      <c r="L86" s="11"/>
      <c r="M86" s="11"/>
      <c r="P86" s="11"/>
    </row>
    <row r="87" spans="3:17" x14ac:dyDescent="0.25">
      <c r="C87" s="29" t="s">
        <v>98</v>
      </c>
      <c r="E87" s="53" t="s">
        <v>100</v>
      </c>
      <c r="F87" s="53"/>
      <c r="G87" s="53"/>
      <c r="H87" s="8"/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52"/>
      <c r="F90" s="52"/>
      <c r="G90" s="52"/>
      <c r="H90" s="52"/>
      <c r="I90" s="52"/>
      <c r="J90" s="52"/>
      <c r="K90" s="52"/>
      <c r="L90" s="52"/>
    </row>
    <row r="91" spans="3:17" x14ac:dyDescent="0.25">
      <c r="C91" s="14" t="s">
        <v>95</v>
      </c>
      <c r="E91" s="30" t="s">
        <v>106</v>
      </c>
      <c r="F91" s="30"/>
      <c r="G91" s="30"/>
      <c r="H91" s="30"/>
      <c r="I91" s="30"/>
      <c r="J91" s="30"/>
      <c r="K91" s="30"/>
      <c r="L91" s="30"/>
    </row>
    <row r="92" spans="3:17" x14ac:dyDescent="0.25">
      <c r="C92" s="13" t="s">
        <v>96</v>
      </c>
      <c r="E92" s="48" t="s">
        <v>105</v>
      </c>
      <c r="F92" s="48"/>
      <c r="G92" s="48"/>
      <c r="H92" s="52"/>
      <c r="I92" s="52"/>
      <c r="J92" s="52"/>
      <c r="K92" s="52"/>
      <c r="L92" s="52"/>
      <c r="M92" s="52"/>
      <c r="N92" s="52"/>
      <c r="O92" s="52"/>
    </row>
    <row r="93" spans="3:17" x14ac:dyDescent="0.25">
      <c r="H93" s="48"/>
      <c r="I93" s="48"/>
      <c r="J93" s="48"/>
      <c r="K93" s="48"/>
      <c r="L93" s="48"/>
      <c r="M93" s="48"/>
      <c r="N93" s="48"/>
      <c r="O93" s="48"/>
    </row>
    <row r="96" spans="3:17" x14ac:dyDescent="0.25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" bottom="0.23622047244094499" header="0.31496062992126" footer="0.23622047244094499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2023-11-14T14:59:52Z</cp:lastPrinted>
  <dcterms:created xsi:type="dcterms:W3CDTF">2021-07-29T18:58:50Z</dcterms:created>
  <dcterms:modified xsi:type="dcterms:W3CDTF">2023-11-14T15:21:01Z</dcterms:modified>
</cp:coreProperties>
</file>